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23"/>
  <workbookPr/>
  <mc:AlternateContent xmlns:mc="http://schemas.openxmlformats.org/markup-compatibility/2006">
    <mc:Choice Requires="x15">
      <x15ac:absPath xmlns:x15ac="http://schemas.microsoft.com/office/spreadsheetml/2010/11/ac" url="D:\Katia\DISTRILUZ\0. ENCARGOS\41. Optimización de PMO\E2E formulación al funcionamiento\Equipo Planif y formulación\Estándares corto plazo\EC03-03 Estándar TDR\"/>
    </mc:Choice>
  </mc:AlternateContent>
  <xr:revisionPtr revIDLastSave="0" documentId="11_7531F4D992ACEC0D04CADC2014549957C6B6C435" xr6:coauthVersionLast="47" xr6:coauthVersionMax="47" xr10:uidLastSave="{00000000-0000-0000-0000-000000000000}"/>
  <bookViews>
    <workbookView xWindow="0" yWindow="0" windowWidth="14775" windowHeight="14130" tabRatio="943" firstSheet="6" activeTab="6" xr2:uid="{00000000-000D-0000-FFFF-FFFF00000000}"/>
  </bookViews>
  <sheets>
    <sheet name="Graf 01 - RBS" sheetId="9" r:id="rId1"/>
    <sheet name="Tabla 01 - Listado" sheetId="1" r:id="rId2"/>
    <sheet name="Tabla 02 - Impacto" sheetId="2" r:id="rId3"/>
    <sheet name="Tabla 03 - Esc Prob" sheetId="3" r:id="rId4"/>
    <sheet name="Tabla 04 - Val Riesgos" sheetId="4" r:id="rId5"/>
    <sheet name="Matriz" sheetId="5" state="hidden" r:id="rId6"/>
    <sheet name="Tabla 05 - Plan respuesta" sheetId="6" r:id="rId7"/>
    <sheet name="Tabla 06 - Valor esperado" sheetId="7" r:id="rId8"/>
    <sheet name="Hoja1" sheetId="10" state="hidden" r:id="rId9"/>
  </sheets>
  <externalReferences>
    <externalReference r:id="rId10"/>
  </externalReferences>
  <definedNames>
    <definedName name="_xlnm.Print_Area" localSheetId="1">'Tabla 01 - Listado'!$B$1:$O$68</definedName>
    <definedName name="_xlnm.Print_Area" localSheetId="2">'Tabla 02 - Impacto'!$A$1:$G$6</definedName>
    <definedName name="_xlnm.Print_Area" localSheetId="3">'Tabla 03 - Esc Prob'!$A$1:$E$7</definedName>
    <definedName name="_xlnm.Print_Area" localSheetId="4">'Tabla 04 - Val Riesgos'!$A$1:$H$34</definedName>
    <definedName name="_xlnm.Print_Area" localSheetId="7">'Tabla 06 - Valor esperado'!$A$1:$G$14</definedName>
    <definedName name="_xlnm.Print_Titles" localSheetId="1">'Tabla 01 - Listado'!$1:$4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" l="1"/>
  <c r="O14" i="1" s="1"/>
  <c r="K14" i="1"/>
  <c r="L14" i="1" s="1"/>
  <c r="K15" i="1"/>
  <c r="L15" i="1" s="1"/>
  <c r="N15" i="1"/>
  <c r="O15" i="1" s="1"/>
  <c r="N13" i="1" l="1"/>
  <c r="O13" i="1" s="1"/>
  <c r="E31" i="4" l="1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C31" i="4"/>
  <c r="B31" i="4"/>
  <c r="C30" i="4"/>
  <c r="C29" i="4"/>
  <c r="C28" i="4"/>
  <c r="C27" i="4"/>
  <c r="C26" i="4"/>
  <c r="C25" i="4"/>
  <c r="B25" i="4"/>
  <c r="C24" i="4"/>
  <c r="C22" i="4"/>
  <c r="B22" i="4"/>
  <c r="C21" i="4"/>
  <c r="C20" i="4"/>
  <c r="C19" i="4"/>
  <c r="C12" i="6" s="1"/>
  <c r="B19" i="4"/>
  <c r="C18" i="4"/>
  <c r="B16" i="4"/>
  <c r="C17" i="4"/>
  <c r="C16" i="4"/>
  <c r="C15" i="4"/>
  <c r="C14" i="4"/>
  <c r="C13" i="4"/>
  <c r="C12" i="4"/>
  <c r="C11" i="4"/>
  <c r="C10" i="4"/>
  <c r="C9" i="4"/>
  <c r="C8" i="4"/>
  <c r="N17" i="1"/>
  <c r="O17" i="1" s="1"/>
  <c r="K17" i="1"/>
  <c r="L17" i="1" s="1"/>
  <c r="D17" i="1"/>
  <c r="D18" i="1" s="1"/>
  <c r="D19" i="1" s="1"/>
  <c r="N18" i="1"/>
  <c r="O18" i="1" s="1"/>
  <c r="K18" i="1"/>
  <c r="L18" i="1" s="1"/>
  <c r="N9" i="1"/>
  <c r="O9" i="1" s="1"/>
  <c r="K9" i="1"/>
  <c r="L9" i="1" s="1"/>
  <c r="N7" i="1"/>
  <c r="O7" i="1" s="1"/>
  <c r="K7" i="1"/>
  <c r="L7" i="1" s="1"/>
  <c r="D36" i="1"/>
  <c r="D30" i="1"/>
  <c r="D31" i="1" s="1"/>
  <c r="D32" i="1" s="1"/>
  <c r="D33" i="1" s="1"/>
  <c r="D34" i="1" s="1"/>
  <c r="B30" i="4" s="1"/>
  <c r="D26" i="1"/>
  <c r="D27" i="1" s="1"/>
  <c r="D28" i="1" s="1"/>
  <c r="D21" i="1"/>
  <c r="D22" i="1" s="1"/>
  <c r="D23" i="1" s="1"/>
  <c r="D6" i="1"/>
  <c r="D7" i="1" s="1"/>
  <c r="D8" i="1" s="1"/>
  <c r="D9" i="1" s="1"/>
  <c r="D10" i="1" s="1"/>
  <c r="D11" i="1" s="1"/>
  <c r="D12" i="1" s="1"/>
  <c r="D13" i="1" s="1"/>
  <c r="D14" i="1" s="1"/>
  <c r="D15" i="1" s="1"/>
  <c r="B15" i="4" l="1"/>
  <c r="B28" i="4"/>
  <c r="B21" i="4"/>
  <c r="B24" i="4"/>
  <c r="B26" i="4"/>
  <c r="B8" i="4"/>
  <c r="B9" i="4"/>
  <c r="B13" i="4"/>
  <c r="B17" i="4"/>
  <c r="B10" i="4"/>
  <c r="B14" i="4"/>
  <c r="B18" i="4"/>
  <c r="B20" i="4"/>
  <c r="B27" i="4"/>
  <c r="B29" i="4"/>
  <c r="B12" i="4"/>
  <c r="B11" i="4"/>
  <c r="F11" i="4"/>
  <c r="F13" i="4"/>
  <c r="F15" i="4"/>
  <c r="F17" i="4"/>
  <c r="F19" i="4"/>
  <c r="F21" i="4"/>
  <c r="F23" i="4"/>
  <c r="F27" i="4"/>
  <c r="F29" i="4"/>
  <c r="F16" i="4"/>
  <c r="F9" i="4"/>
  <c r="F25" i="4"/>
  <c r="F12" i="4"/>
  <c r="F20" i="4"/>
  <c r="F8" i="4"/>
  <c r="F10" i="4"/>
  <c r="F14" i="4"/>
  <c r="F18" i="4"/>
  <c r="F22" i="4"/>
  <c r="F24" i="4"/>
  <c r="F26" i="4"/>
  <c r="F28" i="4"/>
  <c r="F30" i="4"/>
  <c r="K13" i="1"/>
  <c r="L13" i="1" s="1"/>
  <c r="N12" i="1"/>
  <c r="O12" i="1" s="1"/>
  <c r="K12" i="1"/>
  <c r="L12" i="1" s="1"/>
  <c r="N11" i="1"/>
  <c r="O11" i="1" s="1"/>
  <c r="K24" i="1"/>
  <c r="L24" i="1" s="1"/>
  <c r="N24" i="1"/>
  <c r="O24" i="1" s="1"/>
  <c r="K11" i="1"/>
  <c r="L11" i="1" s="1"/>
  <c r="E7" i="4"/>
  <c r="D7" i="4"/>
  <c r="E6" i="4"/>
  <c r="D6" i="4"/>
  <c r="C23" i="4"/>
  <c r="C7" i="4"/>
  <c r="C6" i="4"/>
  <c r="B23" i="4"/>
  <c r="B7" i="4"/>
  <c r="B6" i="4"/>
  <c r="F7" i="4" l="1"/>
  <c r="F6" i="4"/>
  <c r="F31" i="4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3" i="1"/>
  <c r="O23" i="1" s="1"/>
  <c r="N22" i="1"/>
  <c r="O22" i="1" s="1"/>
  <c r="N21" i="1"/>
  <c r="O21" i="1" s="1"/>
  <c r="N20" i="1"/>
  <c r="O20" i="1" s="1"/>
  <c r="N19" i="1"/>
  <c r="O19" i="1" s="1"/>
  <c r="N16" i="1"/>
  <c r="O16" i="1" s="1"/>
  <c r="N10" i="1"/>
  <c r="O10" i="1" s="1"/>
  <c r="N8" i="1"/>
  <c r="O8" i="1" s="1"/>
  <c r="N5" i="1"/>
  <c r="O5" i="1" s="1"/>
  <c r="N6" i="1"/>
  <c r="O6" i="1" s="1"/>
  <c r="K6" i="1"/>
  <c r="L6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3" i="1"/>
  <c r="L23" i="1" s="1"/>
  <c r="K22" i="1"/>
  <c r="L22" i="1" s="1"/>
  <c r="K21" i="1"/>
  <c r="L21" i="1" s="1"/>
  <c r="K20" i="1"/>
  <c r="L20" i="1" s="1"/>
  <c r="K19" i="1"/>
  <c r="L19" i="1" s="1"/>
  <c r="K16" i="1"/>
  <c r="L16" i="1" s="1"/>
  <c r="K10" i="1"/>
  <c r="L10" i="1" s="1"/>
  <c r="K8" i="1"/>
  <c r="L8" i="1" s="1"/>
  <c r="K5" i="1"/>
  <c r="L5" i="1" s="1"/>
  <c r="Q11" i="7" l="1"/>
  <c r="Q10" i="7"/>
  <c r="E9" i="7" s="1"/>
  <c r="Q9" i="7"/>
  <c r="E10" i="7" s="1"/>
  <c r="Q8" i="7"/>
  <c r="J7" i="7"/>
  <c r="E7" i="7" s="1"/>
  <c r="D12" i="7"/>
  <c r="D11" i="7"/>
  <c r="D10" i="7"/>
  <c r="D9" i="7"/>
  <c r="D8" i="7"/>
  <c r="P7" i="7"/>
  <c r="P12" i="7" s="1"/>
  <c r="O7" i="7"/>
  <c r="O12" i="7" s="1"/>
  <c r="O13" i="7" s="1"/>
  <c r="O14" i="7" s="1"/>
  <c r="N7" i="7"/>
  <c r="N12" i="7" s="1"/>
  <c r="N13" i="7" s="1"/>
  <c r="N14" i="7" s="1"/>
  <c r="Q6" i="7"/>
  <c r="Q5" i="7"/>
  <c r="Q4" i="7"/>
  <c r="E4" i="7" s="1"/>
  <c r="E13" i="7" l="1"/>
  <c r="E5" i="7"/>
  <c r="Q12" i="7"/>
  <c r="P13" i="7"/>
  <c r="P14" i="7" s="1"/>
  <c r="E12" i="7"/>
  <c r="E8" i="7"/>
  <c r="E11" i="7"/>
  <c r="F11" i="7" s="1"/>
  <c r="E34" i="4"/>
  <c r="D34" i="4"/>
  <c r="C11" i="6"/>
  <c r="C12" i="7" s="1"/>
  <c r="C10" i="6"/>
  <c r="C11" i="7" s="1"/>
  <c r="C5" i="6"/>
  <c r="D13" i="7" l="1"/>
  <c r="F13" i="7" s="1"/>
  <c r="D4" i="7"/>
  <c r="C7" i="6"/>
  <c r="C8" i="7" s="1"/>
  <c r="C8" i="6"/>
  <c r="C9" i="7" s="1"/>
  <c r="C9" i="6"/>
  <c r="C10" i="7" s="1"/>
  <c r="C17" i="6"/>
  <c r="C4" i="6"/>
  <c r="C4" i="7" l="1"/>
  <c r="F12" i="7"/>
  <c r="F10" i="7"/>
  <c r="F8" i="7"/>
  <c r="F9" i="7"/>
  <c r="D7" i="7" l="1"/>
  <c r="F7" i="7" s="1"/>
  <c r="D5" i="7"/>
  <c r="F5" i="7" s="1"/>
  <c r="F4" i="7"/>
  <c r="C13" i="7"/>
  <c r="C5" i="7"/>
  <c r="F14" i="7" l="1"/>
  <c r="F6" i="7"/>
  <c r="H11" i="5"/>
  <c r="H10" i="5"/>
  <c r="H9" i="5"/>
  <c r="H8" i="5"/>
  <c r="H7" i="5"/>
  <c r="G11" i="5"/>
  <c r="G10" i="5"/>
  <c r="G9" i="5"/>
  <c r="G8" i="5"/>
  <c r="G7" i="5"/>
  <c r="F11" i="5"/>
  <c r="F10" i="5"/>
  <c r="F9" i="5"/>
  <c r="F8" i="5"/>
  <c r="E11" i="5"/>
  <c r="E10" i="5"/>
  <c r="E9" i="5"/>
  <c r="E8" i="5"/>
  <c r="E7" i="5"/>
  <c r="F7" i="5"/>
  <c r="D11" i="5"/>
  <c r="D10" i="5"/>
  <c r="D9" i="5"/>
  <c r="D8" i="5"/>
  <c r="D7" i="5"/>
  <c r="C16" i="6"/>
  <c r="C15" i="6"/>
  <c r="C14" i="6"/>
  <c r="C13" i="6"/>
  <c r="C6" i="6"/>
  <c r="C7" i="7" s="1"/>
  <c r="F34" i="4" l="1"/>
  <c r="H6" i="4" s="1"/>
  <c r="H28" i="4" l="1"/>
  <c r="H24" i="4"/>
  <c r="H20" i="4"/>
  <c r="H26" i="4"/>
  <c r="H18" i="4"/>
  <c r="H25" i="4"/>
  <c r="H17" i="4"/>
  <c r="H31" i="4"/>
  <c r="H27" i="4"/>
  <c r="H23" i="4"/>
  <c r="H19" i="4"/>
  <c r="H30" i="4"/>
  <c r="H22" i="4"/>
  <c r="H29" i="4"/>
  <c r="H21" i="4"/>
  <c r="H14" i="4"/>
  <c r="H16" i="4"/>
  <c r="H32" i="4"/>
  <c r="H15" i="4"/>
  <c r="H13" i="4"/>
  <c r="H11" i="4"/>
  <c r="H12" i="4"/>
  <c r="H9" i="4"/>
  <c r="H8" i="4"/>
  <c r="H7" i="4"/>
  <c r="H10" i="4"/>
  <c r="H34" i="4" l="1"/>
</calcChain>
</file>

<file path=xl/sharedStrings.xml><?xml version="1.0" encoding="utf-8"?>
<sst xmlns="http://schemas.openxmlformats.org/spreadsheetml/2006/main" count="245" uniqueCount="211">
  <si>
    <t>ANÁLISIS DE RIESGOS - PRE INVERSIÓN</t>
  </si>
  <si>
    <t>TABLA 1. LISTADO DE RIESGOS IDENTIFICADOS</t>
  </si>
  <si>
    <t>ITEM</t>
  </si>
  <si>
    <t>TIPO</t>
  </si>
  <si>
    <t>N°</t>
  </si>
  <si>
    <t>CAUSA</t>
  </si>
  <si>
    <t>DESCRIPCION DEL RIESGO IDENTIFICADO</t>
  </si>
  <si>
    <t>ASUME EL RIESGO</t>
  </si>
  <si>
    <t>RESPUESTA / MITIGACION</t>
  </si>
  <si>
    <t>PROBABILIDAD
(DE 0 A 1, VER LEYENDA)</t>
  </si>
  <si>
    <t>PLAZOS</t>
  </si>
  <si>
    <t>COSTOS</t>
  </si>
  <si>
    <t>IMPACTO
(DE 0 A 1 VER LEYENDA)</t>
  </si>
  <si>
    <t>SEVERIDAD</t>
  </si>
  <si>
    <t>CLASIFICACION</t>
  </si>
  <si>
    <t>R01-LOR</t>
  </si>
  <si>
    <t>Operacionales</t>
  </si>
  <si>
    <t>Nuevo trazo, nuevo DIA y CIRA de tramos afectados, Posible adicional de obra y/o ampliación de plazo</t>
  </si>
  <si>
    <t>R02-LOR</t>
  </si>
  <si>
    <t>R03-LOR</t>
  </si>
  <si>
    <t>Rediseño de las redes secundarias</t>
  </si>
  <si>
    <t>Redistribución de armados de las redes secundarias</t>
  </si>
  <si>
    <t>R04-LOR</t>
  </si>
  <si>
    <t>R05-LOR</t>
  </si>
  <si>
    <t>R06-LOR</t>
  </si>
  <si>
    <t>Ambientales</t>
  </si>
  <si>
    <t>Evaluación de ampliación de plazo en forma concordante con el evento. Posible adicional de obra y/o ampliación de plazo</t>
  </si>
  <si>
    <t>R07-LOR</t>
  </si>
  <si>
    <t>R09-LOR</t>
  </si>
  <si>
    <t>Suministro</t>
  </si>
  <si>
    <t>R11-LOR</t>
  </si>
  <si>
    <t>Modificaciones del Expediente Técnico de Obra</t>
  </si>
  <si>
    <t>R12-LOR</t>
  </si>
  <si>
    <t>Sociales</t>
  </si>
  <si>
    <t>R13-LOR</t>
  </si>
  <si>
    <t>Contractuales</t>
  </si>
  <si>
    <t>R14-LOR</t>
  </si>
  <si>
    <t>Otros</t>
  </si>
  <si>
    <t>BAJO</t>
  </si>
  <si>
    <t>MEDIO</t>
  </si>
  <si>
    <t>ALTO</t>
  </si>
  <si>
    <t>LEYENDA</t>
  </si>
  <si>
    <t>Baja</t>
  </si>
  <si>
    <t>0 a 0.04</t>
  </si>
  <si>
    <t>Moderada</t>
  </si>
  <si>
    <t>0.04 a 0.14</t>
  </si>
  <si>
    <t>Alta</t>
  </si>
  <si>
    <t>0.14 a 1</t>
  </si>
  <si>
    <t>Tabla N 02</t>
  </si>
  <si>
    <t>Escalas referenciales del impacto</t>
  </si>
  <si>
    <t>(0,05) MUY BAJO</t>
  </si>
  <si>
    <t>(0,1) BAJO</t>
  </si>
  <si>
    <t>(0,2) MODERADO</t>
  </si>
  <si>
    <t>(0,4) ALTO</t>
  </si>
  <si>
    <t>(0,8) MUY ALTO</t>
  </si>
  <si>
    <t>COSTO</t>
  </si>
  <si>
    <t>Incremento insignificante de costos</t>
  </si>
  <si>
    <t>Incremento de costos &lt; 5%</t>
  </si>
  <si>
    <t>Incremento de costos 5% - 10%</t>
  </si>
  <si>
    <t>Incremento de costos de 10% - 20%</t>
  </si>
  <si>
    <t>Incremento de costo mayor al 20%</t>
  </si>
  <si>
    <t>PLAZO</t>
  </si>
  <si>
    <t>Retraso insignificante en el cronograma</t>
  </si>
  <si>
    <t>Retraso del Proyecto</t>
  </si>
  <si>
    <t>Retraso del Proyecto menos 10%</t>
  </si>
  <si>
    <t>Retraso del Proyecto entre 10% - 20%</t>
  </si>
  <si>
    <t>Retraso del Proyecto mayor al 20%</t>
  </si>
  <si>
    <t>ALCANCE</t>
  </si>
  <si>
    <t>Disminución de la funcionalidad casi no se nota</t>
  </si>
  <si>
    <t>Se afectan áreas menores de funcionalidad</t>
  </si>
  <si>
    <t>Se afectan grandes áreas de funcionalidad</t>
  </si>
  <si>
    <t>Reducción de la funcionabilidad inaceptable para el cliente</t>
  </si>
  <si>
    <t>El entregable final del proyecto es inutil</t>
  </si>
  <si>
    <t>CALIDAD</t>
  </si>
  <si>
    <t>Degradación de la calidad casi no se nota</t>
  </si>
  <si>
    <t>Solo las aplicaciones sumamente exigentes se ven afectadas</t>
  </si>
  <si>
    <t>La reduccion de la calidad requiere una aprobación por parte del cliente</t>
  </si>
  <si>
    <t>La reducción de la calidad es inaceptable para el cliente</t>
  </si>
  <si>
    <t>El proyecto es inútil</t>
  </si>
  <si>
    <t>Tabla N 03</t>
  </si>
  <si>
    <t>Escalas genéricas de probabilidad</t>
  </si>
  <si>
    <t>ESCALA</t>
  </si>
  <si>
    <t>CALIFICACION</t>
  </si>
  <si>
    <t>PROBABILIDAD DE  OCURRENCIA</t>
  </si>
  <si>
    <t>DIFICULTAD DE INTERVENCION</t>
  </si>
  <si>
    <t>Muy bajo</t>
  </si>
  <si>
    <t>Muy poca probabilidad, rara vez ocurre</t>
  </si>
  <si>
    <t>Tus procesos normales de gestión deberían asegurar con facilidad un resultado aceptable</t>
  </si>
  <si>
    <t>Bajo</t>
  </si>
  <si>
    <t>Poca probabilidad, ocurre a veces</t>
  </si>
  <si>
    <t>Una supervisión cuidadosa de tus procesos normales de gestión probablemente nos llevaran a un resultado aceptable</t>
  </si>
  <si>
    <t>Moderado</t>
  </si>
  <si>
    <t>Ocurre aproximadamente la mitad de las veces</t>
  </si>
  <si>
    <t>Se requiere tiempos y esfuezos adicionales para moverse hacia un resultado favorable</t>
  </si>
  <si>
    <t>Alto</t>
  </si>
  <si>
    <t>Alta probabilidad, ocurre frecuentemente</t>
  </si>
  <si>
    <t>Tus recursos y autoridad son suficientes para permitir solamente un efecto menor en el resultado</t>
  </si>
  <si>
    <t>Muy Alto</t>
  </si>
  <si>
    <t>Muy alta probabilidad, ocurre casi siempre</t>
  </si>
  <si>
    <t>Tu habilidad de afectar el resultado es nula</t>
  </si>
  <si>
    <t>Tabla N 04: VALORACION DE RIESGOS</t>
  </si>
  <si>
    <t>IDENTIFICACIÓN Y CLASIFICACIÓN DE RIESGOS</t>
  </si>
  <si>
    <t>ANALISIS CUALITATIVOS DE RIESGOS</t>
  </si>
  <si>
    <t>MATRIZ DE PROBABILIDADES DE IMPACTO</t>
  </si>
  <si>
    <t>IT</t>
  </si>
  <si>
    <t>LISTA DE RIESGOS</t>
  </si>
  <si>
    <t>PROBABILIDAD</t>
  </si>
  <si>
    <t>IMPACTO</t>
  </si>
  <si>
    <t>P x I</t>
  </si>
  <si>
    <t>ANEXO N° 02</t>
  </si>
  <si>
    <t>Matriz de probabilidad e impacto según Guía PMBOK</t>
  </si>
  <si>
    <t>1. PROBABILIDAD DE OCURRENCIA</t>
  </si>
  <si>
    <t>Muy Alta</t>
  </si>
  <si>
    <t>Muy Baja</t>
  </si>
  <si>
    <t>2. IMPACTO EN LA EJECUCIÓN DE LA OBRA</t>
  </si>
  <si>
    <t>Muy Bajo</t>
  </si>
  <si>
    <t>3. PRIORIDAD DE RIESGO</t>
  </si>
  <si>
    <t>BAJA</t>
  </si>
  <si>
    <t>MODERADA</t>
  </si>
  <si>
    <t>ALTA</t>
  </si>
  <si>
    <t>CATEGORIA</t>
  </si>
  <si>
    <t>RIESGO</t>
  </si>
  <si>
    <t>ACCIONES A TOMAR</t>
  </si>
  <si>
    <t>PLAN DE RESPUESTA</t>
  </si>
  <si>
    <t>PROPIETARIO DE RIESGOS</t>
  </si>
  <si>
    <t>IDENTIFICACION</t>
  </si>
  <si>
    <t>RECOMENDACIÓN</t>
  </si>
  <si>
    <t>Preveer una cartera amplia de proveedores, se deberá ver la posibilidad de implementar un area de importación</t>
  </si>
  <si>
    <t>Para este tipo de riesgos es necesario conocer las fechas de temporadas de lluvias altas. Se debe conocer al detalle las especificaciones técnicas de los materiales de importación  a fin de poder decidir rápido las compras. Coordinar con proveedores de transporte a fin de que puedan dar alternativas de rutas</t>
  </si>
  <si>
    <t>Gerente de Logística / Area Técnica</t>
  </si>
  <si>
    <t>Revisar EETT, ampliar cartera de proveedores, implementar area de importaciones</t>
  </si>
  <si>
    <t>Anticipar los volumenes de carga, a fin de realizar viajes parciales, identificar varios proveedores</t>
  </si>
  <si>
    <t>Gerente de Logística</t>
  </si>
  <si>
    <t>Coordinar insitu con transportistas de carga fluvial, recorrer la ruta hacia el proyecto</t>
  </si>
  <si>
    <t>MODERADO</t>
  </si>
  <si>
    <t>Ya que se tienen SFI, considerar la reubicación de estos SFI (Domiciliarios y de Uso General)</t>
  </si>
  <si>
    <t>Para este tipo de riesgo es necesario tener un plan de gestión adecuado, para el correcto control de obra. Se deberá apoyar con entidades Locales a fin de tener más conocimiento de tiempos de sequías e inundaciones,lo cual nos llevará a tener planes de contingencias.</t>
  </si>
  <si>
    <t>Residente de Obra</t>
  </si>
  <si>
    <t>Verificación de cada viviendas, coordinacion con los pobladores</t>
  </si>
  <si>
    <t>Programacion de actividades en función a las temporadas de lluvias</t>
  </si>
  <si>
    <t>Programar trabajos en meses de pocas lluvias, tener como alternativa otras actividades</t>
  </si>
  <si>
    <t>Verificar las zonas protegidas, coordinar con las autoridades de la localidades y comunidades</t>
  </si>
  <si>
    <t>Veriricación de las zonas del proyecto, con un profesional ambientalista</t>
  </si>
  <si>
    <t>Verificar al detalle, las EETT de los suministros, al igual que las normas que regulan el suministro de los materiales</t>
  </si>
  <si>
    <t>Gerente de Proyecto / Residente de Obra</t>
  </si>
  <si>
    <t>Implementar área técnica con Especialistas en Sistemas fotovoltaicos</t>
  </si>
  <si>
    <t>Realizar periodicamente inventarios en los diferentes almacenes</t>
  </si>
  <si>
    <t>Residente de Obra / Almacenero</t>
  </si>
  <si>
    <t>Permanente coordinación con gerencia de logística, en relación a los envíos desde Lima</t>
  </si>
  <si>
    <t>Prever canteras alternativas en obra, coordinar con autoridades locales a fin de que nos den estas alternativas</t>
  </si>
  <si>
    <t>Identificar alternativas de canteras, o previamente abastecerse de agregados</t>
  </si>
  <si>
    <t>Planificación adecuada, evaluación de incluir un supervisor por cada frente</t>
  </si>
  <si>
    <t>Gerente de Obra</t>
  </si>
  <si>
    <t>Reuniones semanales con sus asistentes de campo. Informes semanales a su gerente de Obra</t>
  </si>
  <si>
    <t>BAJOS</t>
  </si>
  <si>
    <t>Coordinar con las autoridades Locales (Comunales), para el apoyo respectivo.</t>
  </si>
  <si>
    <t>Para este tipo de riesgos, se deberá conocer la idiosincracia de la poblacion a fin de que  maneje de manera optima los problemas sociales.</t>
  </si>
  <si>
    <t>Administrador de obra</t>
  </si>
  <si>
    <t>Tener un plan de atracción de personal</t>
  </si>
  <si>
    <t>Realizar un taller de los beneficios de la Obra</t>
  </si>
  <si>
    <t>Considerar un fondo de variación de tipo de cambio en las compras. Analizar al detalle las propuestas de los proveedores</t>
  </si>
  <si>
    <t>Coordinar con los proveedores Internaciones, adecuados términos en las compras</t>
  </si>
  <si>
    <t>Preveer uso de moneda extranjera (Colombia)</t>
  </si>
  <si>
    <t>Preveer, uso de moneda extranjera, tipos de cambio</t>
  </si>
  <si>
    <t>Coordinar con las autoridades de la localidad, entidades del Ministerio de Cultura</t>
  </si>
  <si>
    <t>Veriricación de las zonas del proyecto, con un arqueólogo</t>
  </si>
  <si>
    <t>ANALISIS DE VALOR MONETARIO ESPERADO</t>
  </si>
  <si>
    <t>CODIFICACION</t>
  </si>
  <si>
    <t xml:space="preserve">PROBABILIDAD                   </t>
  </si>
  <si>
    <t>IMPACTO COSTO (SOLES)</t>
  </si>
  <si>
    <t>CONTRIBUCION   AL        VALOR   MONETARIO</t>
  </si>
  <si>
    <t>IMPACTO TIEMPO</t>
  </si>
  <si>
    <t>2% del Total Montaje</t>
  </si>
  <si>
    <t>SUMINISTRO DE MATERIALES</t>
  </si>
  <si>
    <t>5% del Total Montaje</t>
  </si>
  <si>
    <t>MONTAJE ELECTROMECANICO</t>
  </si>
  <si>
    <t>TOTAL</t>
  </si>
  <si>
    <t xml:space="preserve">TRANSPORTE DE MATERIALES   </t>
  </si>
  <si>
    <t>15% de partida replanteo</t>
  </si>
  <si>
    <t>5% del Total GG Indirectos</t>
  </si>
  <si>
    <t>Gastos Generales</t>
  </si>
  <si>
    <t>3% del Total GG Indirectos</t>
  </si>
  <si>
    <t>GG Variables Directos</t>
  </si>
  <si>
    <t>0.5% del Total GG Directos</t>
  </si>
  <si>
    <t>GG Fijos indirectos</t>
  </si>
  <si>
    <t>1% del Total GG Directos</t>
  </si>
  <si>
    <t>Utilidades</t>
  </si>
  <si>
    <t>0.5% del Total Montaje</t>
  </si>
  <si>
    <t>SUB TOTAL</t>
  </si>
  <si>
    <t>1% del Total GG</t>
  </si>
  <si>
    <t>TOTAL (INC IGV)</t>
  </si>
  <si>
    <r>
      <t xml:space="preserve">·                     </t>
    </r>
    <r>
      <rPr>
        <i/>
        <sz val="9"/>
        <color theme="1"/>
        <rFont val="Arial"/>
        <family val="2"/>
      </rPr>
      <t>T_01 – Diferencia/Incongruencia entre Ubicación de viviendas</t>
    </r>
  </si>
  <si>
    <t>De acuerdo al análisis entre abonados del Perfil y del Estudio definitivo, se tiene una reducción del 20% de abonados, esto debido a que hay pobladores que han migrado a otras Provincias, también se tienen casos de que el río ha inundado y destruido viviendas, las cuales han debido ser reubicadas (en algunos caso a más de 2 Km).</t>
  </si>
  <si>
    <r>
      <t xml:space="preserve">·                     </t>
    </r>
    <r>
      <rPr>
        <i/>
        <sz val="9"/>
        <color theme="1"/>
        <rFont val="Arial"/>
        <family val="2"/>
      </rPr>
      <t>E_01 Variación del costo de la mano de obra.</t>
    </r>
  </si>
  <si>
    <t>Ya que es una zona de baja densidad poblacional, y el grueso de su mano de obra (no calificada) se dedica a la pesca, se pueden tener problemas con la oferta de la mano de obra, ocasionando que se incrementen estos costos.</t>
  </si>
  <si>
    <t>Este incremento o variación será asumido en su totalidad por el contratista.</t>
  </si>
  <si>
    <r>
      <t xml:space="preserve">·                     </t>
    </r>
    <r>
      <rPr>
        <i/>
        <sz val="9"/>
        <color theme="1"/>
        <rFont val="Arial"/>
        <family val="2"/>
      </rPr>
      <t>E_02 – Manejo de eventos sociales por el contratista</t>
    </r>
  </si>
  <si>
    <t>EL CONTRATISTA debe realizar todas las acciones que sean necesarias para evitar que la obra se vea retrasada, amenazada y/o dañada, asumiendo a su costo exclusivo, todas las acciones preventivas y correctivas que resulten necesarias.</t>
  </si>
  <si>
    <r>
      <t xml:space="preserve">·                     </t>
    </r>
    <r>
      <rPr>
        <i/>
        <sz val="9"/>
        <color theme="1"/>
        <rFont val="Arial"/>
        <family val="2"/>
      </rPr>
      <t>E_03 – Alteración de precios ante un nuevo gobierno</t>
    </r>
  </si>
  <si>
    <t>Existirá siempre una incertidumbre política y económica por los recientes y posibles nuevos acontecimientos en el actual gobierno. Estas incertidumbres afectaran a todos los proyectos y a las inversiones directas o indirectas. Lo cual puede originar un alza en los precios (Importaciones, transporte, etc)</t>
  </si>
  <si>
    <r>
      <t xml:space="preserve">·                     </t>
    </r>
    <r>
      <rPr>
        <i/>
        <sz val="9"/>
        <color theme="1"/>
        <rFont val="Arial"/>
        <family val="2"/>
      </rPr>
      <t>E_04 – Ubicación fronteriza. Uso de moneda extranjera</t>
    </r>
  </si>
  <si>
    <t>Básicamente en las localidades del Distrito de Teniente Manuel Clavero, la población tiene más intercambio cultural y comercial con el país de Colombia, se usa el peso colombiano</t>
  </si>
  <si>
    <r>
      <t xml:space="preserve">·                     </t>
    </r>
    <r>
      <rPr>
        <i/>
        <sz val="9"/>
        <color theme="1"/>
        <rFont val="Arial"/>
        <family val="2"/>
      </rPr>
      <t>R_06 – Fenómenos naturales (lluvias, inundaciones)</t>
    </r>
  </si>
  <si>
    <t>La zona del proyecto presenta lluvias constantes, las cuales llevan a crecidas de ríos e inundaciones de localidades, ya que la mayoría se ubica a la ladera de los ríos, lo que ha conllevado a reubicación de viviendas.</t>
  </si>
  <si>
    <r>
      <t xml:space="preserve">·                     </t>
    </r>
    <r>
      <rPr>
        <i/>
        <sz val="9"/>
        <color theme="1"/>
        <rFont val="Arial"/>
        <family val="2"/>
      </rPr>
      <t>R_07 – Planificación y gerencia del Proyecto.</t>
    </r>
  </si>
  <si>
    <t>Las condiciones de riesgo pueden incluir aspectos del entorno del proyecto o de la organización, tales como prácticas deficientes de dirección, faltas de sistemas de gestión integrados. Debido a la dispersión y alcance de la obra, se tendrá que manejar adecuadamente la planificación y dirección del presente proyecto</t>
  </si>
  <si>
    <r>
      <t xml:space="preserve">·                     </t>
    </r>
    <r>
      <rPr>
        <i/>
        <sz val="9"/>
        <color theme="1"/>
        <rFont val="Arial"/>
        <family val="2"/>
      </rPr>
      <t>R_08 – Suministro de materiales importados.</t>
    </r>
  </si>
  <si>
    <t>Desde la concepción del proyecto se tiene muy claro que existen partidas de suministro de materiales críticas, los cuales generalmente son por ser productos de Importación.</t>
  </si>
  <si>
    <t>La importación de materiales incide en el tiempo de entrega, ya que hay factores externos como: Transporte marítimo, trámite de desaduanaje, etc.</t>
  </si>
  <si>
    <r>
      <t xml:space="preserve">·                     </t>
    </r>
    <r>
      <rPr>
        <i/>
        <sz val="9"/>
        <color theme="1"/>
        <rFont val="Arial"/>
        <family val="2"/>
      </rPr>
      <t>R_09 – Transporte de materiales a obra</t>
    </r>
  </si>
  <si>
    <t>Esta actividad deberá realizarse en varias etapas/modalidades: Terrestre, fluvial, lo cual implica mayor riesgo.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</si>
</sst>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5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6" borderId="0" xfId="0" applyFill="1"/>
    <xf numFmtId="0" fontId="0" fillId="0" borderId="0" xfId="0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0" xfId="0" applyFont="1"/>
    <xf numFmtId="0" fontId="11" fillId="5" borderId="1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164" fontId="0" fillId="0" borderId="0" xfId="1" applyFont="1"/>
    <xf numFmtId="165" fontId="0" fillId="0" borderId="0" xfId="2" applyNumberFormat="1" applyFont="1"/>
    <xf numFmtId="0" fontId="0" fillId="0" borderId="24" xfId="0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wrapText="1"/>
    </xf>
    <xf numFmtId="0" fontId="13" fillId="0" borderId="0" xfId="0" applyFont="1"/>
    <xf numFmtId="164" fontId="13" fillId="0" borderId="0" xfId="1" applyFont="1"/>
    <xf numFmtId="164" fontId="13" fillId="3" borderId="0" xfId="1" applyFont="1" applyFill="1"/>
    <xf numFmtId="164" fontId="13" fillId="0" borderId="0" xfId="0" applyNumberFormat="1" applyFont="1"/>
    <xf numFmtId="164" fontId="14" fillId="0" borderId="0" xfId="1" applyFont="1"/>
    <xf numFmtId="0" fontId="14" fillId="0" borderId="0" xfId="0" applyFont="1"/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164" fontId="10" fillId="0" borderId="14" xfId="1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164" fontId="10" fillId="0" borderId="16" xfId="1" applyFont="1" applyBorder="1" applyAlignment="1">
      <alignment vertical="center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164" fontId="10" fillId="0" borderId="15" xfId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4" fontId="13" fillId="0" borderId="0" xfId="0" applyNumberFormat="1" applyFont="1"/>
    <xf numFmtId="0" fontId="0" fillId="0" borderId="22" xfId="0" applyBorder="1" applyAlignment="1">
      <alignment vertical="center" wrapText="1"/>
    </xf>
    <xf numFmtId="0" fontId="0" fillId="6" borderId="23" xfId="0" quotePrefix="1" applyFill="1" applyBorder="1" applyAlignment="1">
      <alignment horizontal="center" vertical="center" wrapText="1"/>
    </xf>
    <xf numFmtId="0" fontId="0" fillId="6" borderId="26" xfId="0" quotePrefix="1" applyFill="1" applyBorder="1" applyAlignment="1">
      <alignment horizontal="center" vertical="center" wrapText="1"/>
    </xf>
    <xf numFmtId="0" fontId="0" fillId="6" borderId="11" xfId="0" quotePrefix="1" applyFill="1" applyBorder="1" applyAlignment="1">
      <alignment horizontal="center" vertical="center" wrapText="1"/>
    </xf>
    <xf numFmtId="0" fontId="0" fillId="6" borderId="18" xfId="0" quotePrefix="1" applyFill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6" xfId="0" applyFont="1" applyBorder="1" applyAlignment="1">
      <alignment vertical="center" wrapText="1"/>
    </xf>
    <xf numFmtId="0" fontId="15" fillId="0" borderId="0" xfId="0" applyFont="1"/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9" xfId="0" quotePrefix="1" applyBorder="1" applyAlignment="1">
      <alignment horizontal="center" vertical="center"/>
    </xf>
    <xf numFmtId="0" fontId="0" fillId="0" borderId="30" xfId="0" quotePrefix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6" borderId="14" xfId="0" applyFill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9" xfId="0" applyFont="1" applyBorder="1" applyAlignment="1">
      <alignment vertical="center" wrapText="1"/>
    </xf>
    <xf numFmtId="2" fontId="0" fillId="5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wrapText="1"/>
    </xf>
    <xf numFmtId="0" fontId="0" fillId="6" borderId="27" xfId="0" quotePrefix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22" xfId="0" applyNumberFormat="1" applyBorder="1" applyAlignment="1">
      <alignment horizontal="center" vertical="center" wrapText="1"/>
    </xf>
    <xf numFmtId="2" fontId="15" fillId="0" borderId="15" xfId="0" applyNumberFormat="1" applyFont="1" applyBorder="1" applyAlignment="1">
      <alignment horizontal="center" vertical="center" wrapText="1"/>
    </xf>
    <xf numFmtId="2" fontId="15" fillId="0" borderId="22" xfId="0" applyNumberFormat="1" applyFont="1" applyBorder="1" applyAlignment="1">
      <alignment horizontal="center" vertical="center" wrapText="1"/>
    </xf>
    <xf numFmtId="2" fontId="15" fillId="0" borderId="16" xfId="0" applyNumberFormat="1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24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6" borderId="28" xfId="0" applyFill="1" applyBorder="1" applyAlignment="1">
      <alignment vertical="center" wrapText="1"/>
    </xf>
    <xf numFmtId="0" fontId="0" fillId="6" borderId="15" xfId="0" applyFill="1" applyBorder="1" applyAlignment="1">
      <alignment vertical="center" wrapText="1"/>
    </xf>
    <xf numFmtId="0" fontId="15" fillId="6" borderId="22" xfId="0" applyFont="1" applyFill="1" applyBorder="1" applyAlignment="1">
      <alignment vertical="center" wrapText="1"/>
    </xf>
    <xf numFmtId="0" fontId="15" fillId="6" borderId="16" xfId="0" applyFont="1" applyFill="1" applyBorder="1" applyAlignment="1">
      <alignment vertical="center" wrapText="1"/>
    </xf>
    <xf numFmtId="0" fontId="0" fillId="6" borderId="24" xfId="0" applyFill="1" applyBorder="1" applyAlignment="1">
      <alignment vertical="center" wrapText="1"/>
    </xf>
    <xf numFmtId="0" fontId="0" fillId="6" borderId="16" xfId="0" applyFill="1" applyBorder="1" applyAlignment="1">
      <alignment vertical="center" wrapText="1"/>
    </xf>
    <xf numFmtId="0" fontId="0" fillId="6" borderId="17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8" borderId="4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  <xf numFmtId="0" fontId="10" fillId="0" borderId="1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48">
    <dxf>
      <font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B9CAE9"/>
      <color rgb="FF7F9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734785</xdr:colOff>
      <xdr:row>6</xdr:row>
      <xdr:rowOff>0</xdr:rowOff>
    </xdr:from>
    <xdr:to>
      <xdr:col>9</xdr:col>
      <xdr:colOff>326571</xdr:colOff>
      <xdr:row>11</xdr:row>
      <xdr:rowOff>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884714" y="381000"/>
          <a:ext cx="5878286" cy="95250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4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 DEL PROYECTO</a:t>
          </a:r>
          <a:endParaRPr lang="es-PE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2722</xdr:colOff>
      <xdr:row>13</xdr:row>
      <xdr:rowOff>126888</xdr:rowOff>
    </xdr:from>
    <xdr:to>
      <xdr:col>2</xdr:col>
      <xdr:colOff>1005228</xdr:colOff>
      <xdr:row>15</xdr:row>
      <xdr:rowOff>176894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50472" y="4562817"/>
          <a:ext cx="2050256" cy="43100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3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OPERACIONAL</a:t>
          </a:r>
          <a:endParaRPr lang="es-PE" sz="13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21076</xdr:colOff>
      <xdr:row>13</xdr:row>
      <xdr:rowOff>129611</xdr:rowOff>
    </xdr:from>
    <xdr:to>
      <xdr:col>5</xdr:col>
      <xdr:colOff>1042647</xdr:colOff>
      <xdr:row>15</xdr:row>
      <xdr:rowOff>179617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H="1">
          <a:off x="4212076" y="4565540"/>
          <a:ext cx="2069321" cy="43100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3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EXTERNO</a:t>
          </a:r>
          <a:endParaRPr lang="es-PE" sz="13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20057</xdr:colOff>
      <xdr:row>13</xdr:row>
      <xdr:rowOff>125529</xdr:rowOff>
    </xdr:from>
    <xdr:to>
      <xdr:col>8</xdr:col>
      <xdr:colOff>1039246</xdr:colOff>
      <xdr:row>15</xdr:row>
      <xdr:rowOff>175535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354307" y="4561458"/>
          <a:ext cx="2066939" cy="43100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3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 LA ORGANIZACION</a:t>
          </a:r>
          <a:endParaRPr lang="es-PE" sz="13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911678</xdr:colOff>
      <xdr:row>13</xdr:row>
      <xdr:rowOff>136756</xdr:rowOff>
    </xdr:from>
    <xdr:to>
      <xdr:col>12</xdr:col>
      <xdr:colOff>312963</xdr:colOff>
      <xdr:row>15</xdr:row>
      <xdr:rowOff>176893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348107" y="1851256"/>
          <a:ext cx="2544535" cy="42113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PE" sz="13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DIRECCION DE PROYECTOS</a:t>
          </a:r>
          <a:endParaRPr lang="es-PE" sz="13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530679</xdr:colOff>
      <xdr:row>11</xdr:row>
      <xdr:rowOff>0</xdr:rowOff>
    </xdr:from>
    <xdr:to>
      <xdr:col>11</xdr:col>
      <xdr:colOff>88447</xdr:colOff>
      <xdr:row>13</xdr:row>
      <xdr:rowOff>136755</xdr:rowOff>
    </xdr:to>
    <xdr:cxnSp macro="">
      <xdr:nvCxnSpPr>
        <xdr:cNvPr id="12" name="Conector angula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4" idx="2"/>
          <a:endCxn id="8" idx="0"/>
        </xdr:cNvCxnSpPr>
      </xdr:nvCxnSpPr>
      <xdr:spPr>
        <a:xfrm rot="16200000" flipH="1">
          <a:off x="7963239" y="-805881"/>
          <a:ext cx="517755" cy="4796518"/>
        </a:xfrm>
        <a:prstGeom prst="bentConnector3">
          <a:avLst>
            <a:gd name="adj1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1027851</xdr:colOff>
      <xdr:row>11</xdr:row>
      <xdr:rowOff>0</xdr:rowOff>
    </xdr:from>
    <xdr:to>
      <xdr:col>6</xdr:col>
      <xdr:colOff>530679</xdr:colOff>
      <xdr:row>13</xdr:row>
      <xdr:rowOff>126887</xdr:rowOff>
    </xdr:to>
    <xdr:cxnSp macro="">
      <xdr:nvCxnSpPr>
        <xdr:cNvPr id="14" name="Conector angula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4" idx="2"/>
          <a:endCxn id="5" idx="0"/>
        </xdr:cNvCxnSpPr>
      </xdr:nvCxnSpPr>
      <xdr:spPr>
        <a:xfrm rot="5400000">
          <a:off x="3199125" y="-783345"/>
          <a:ext cx="507887" cy="4741578"/>
        </a:xfrm>
        <a:prstGeom prst="bentConnector3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7986</xdr:colOff>
      <xdr:row>12</xdr:row>
      <xdr:rowOff>65171</xdr:rowOff>
    </xdr:from>
    <xdr:to>
      <xdr:col>5</xdr:col>
      <xdr:colOff>10026</xdr:colOff>
      <xdr:row>13</xdr:row>
      <xdr:rowOff>129611</xdr:rowOff>
    </xdr:to>
    <xdr:cxnSp macro="">
      <xdr:nvCxnSpPr>
        <xdr:cNvPr id="26" name="Conector rec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>
          <a:stCxn id="6" idx="0"/>
        </xdr:cNvCxnSpPr>
      </xdr:nvCxnSpPr>
      <xdr:spPr>
        <a:xfrm flipV="1">
          <a:off x="5246736" y="4316329"/>
          <a:ext cx="2040" cy="2549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1047733</xdr:colOff>
      <xdr:row>12</xdr:row>
      <xdr:rowOff>62162</xdr:rowOff>
    </xdr:from>
    <xdr:to>
      <xdr:col>8</xdr:col>
      <xdr:colOff>2023</xdr:colOff>
      <xdr:row>13</xdr:row>
      <xdr:rowOff>126602</xdr:rowOff>
    </xdr:to>
    <xdr:cxnSp macro="">
      <xdr:nvCxnSpPr>
        <xdr:cNvPr id="27" name="Conector rec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 flipV="1">
          <a:off x="8381983" y="4313320"/>
          <a:ext cx="2040" cy="2549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6945</xdr:colOff>
      <xdr:row>18</xdr:row>
      <xdr:rowOff>26801</xdr:rowOff>
    </xdr:from>
    <xdr:to>
      <xdr:col>6</xdr:col>
      <xdr:colOff>713312</xdr:colOff>
      <xdr:row>21</xdr:row>
      <xdr:rowOff>57149</xdr:rowOff>
    </xdr:to>
    <xdr:sp macro="" textlink="">
      <xdr:nvSpPr>
        <xdr:cNvPr id="29" name="CuadroTexto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5245695" y="5424301"/>
          <a:ext cx="1754117" cy="6018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6945</xdr:colOff>
      <xdr:row>22</xdr:row>
      <xdr:rowOff>26802</xdr:rowOff>
    </xdr:from>
    <xdr:to>
      <xdr:col>6</xdr:col>
      <xdr:colOff>713312</xdr:colOff>
      <xdr:row>25</xdr:row>
      <xdr:rowOff>57150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5245695" y="5551302"/>
          <a:ext cx="1754117" cy="6018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6945</xdr:colOff>
      <xdr:row>26</xdr:row>
      <xdr:rowOff>26797</xdr:rowOff>
    </xdr:from>
    <xdr:to>
      <xdr:col>6</xdr:col>
      <xdr:colOff>713312</xdr:colOff>
      <xdr:row>29</xdr:row>
      <xdr:rowOff>57145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5245695" y="6301391"/>
          <a:ext cx="1754117" cy="6018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250031</xdr:colOff>
      <xdr:row>15</xdr:row>
      <xdr:rowOff>178593</xdr:rowOff>
    </xdr:from>
    <xdr:to>
      <xdr:col>4</xdr:col>
      <xdr:colOff>257175</xdr:colOff>
      <xdr:row>31</xdr:row>
      <xdr:rowOff>152400</xdr:rowOff>
    </xdr:to>
    <xdr:cxnSp macro="">
      <xdr:nvCxnSpPr>
        <xdr:cNvPr id="39" name="Conector recto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3440906" y="2274093"/>
          <a:ext cx="7144" cy="302180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238125</xdr:colOff>
      <xdr:row>27</xdr:row>
      <xdr:rowOff>137221</xdr:rowOff>
    </xdr:from>
    <xdr:to>
      <xdr:col>5</xdr:col>
      <xdr:colOff>6945</xdr:colOff>
      <xdr:row>27</xdr:row>
      <xdr:rowOff>142875</xdr:rowOff>
    </xdr:to>
    <xdr:cxnSp macro="">
      <xdr:nvCxnSpPr>
        <xdr:cNvPr id="41" name="Conector rec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>
          <a:endCxn id="31" idx="1"/>
        </xdr:cNvCxnSpPr>
      </xdr:nvCxnSpPr>
      <xdr:spPr>
        <a:xfrm flipV="1">
          <a:off x="4429125" y="6606284"/>
          <a:ext cx="816570" cy="565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254000</xdr:colOff>
      <xdr:row>23</xdr:row>
      <xdr:rowOff>134937</xdr:rowOff>
    </xdr:from>
    <xdr:to>
      <xdr:col>5</xdr:col>
      <xdr:colOff>6945</xdr:colOff>
      <xdr:row>23</xdr:row>
      <xdr:rowOff>137226</xdr:rowOff>
    </xdr:to>
    <xdr:cxnSp macro="">
      <xdr:nvCxnSpPr>
        <xdr:cNvPr id="45" name="Conector rec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CxnSpPr>
          <a:stCxn id="30" idx="1"/>
        </xdr:cNvCxnSpPr>
      </xdr:nvCxnSpPr>
      <xdr:spPr>
        <a:xfrm flipH="1" flipV="1">
          <a:off x="4445000" y="5842000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246063</xdr:colOff>
      <xdr:row>19</xdr:row>
      <xdr:rowOff>134937</xdr:rowOff>
    </xdr:from>
    <xdr:to>
      <xdr:col>5</xdr:col>
      <xdr:colOff>6945</xdr:colOff>
      <xdr:row>19</xdr:row>
      <xdr:rowOff>137225</xdr:rowOff>
    </xdr:to>
    <xdr:cxnSp macro="">
      <xdr:nvCxnSpPr>
        <xdr:cNvPr id="47" name="Conector rec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>
          <a:stCxn id="29" idx="1"/>
        </xdr:cNvCxnSpPr>
      </xdr:nvCxnSpPr>
      <xdr:spPr>
        <a:xfrm flipH="1" flipV="1">
          <a:off x="4437063" y="5080000"/>
          <a:ext cx="808632" cy="22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6945</xdr:colOff>
      <xdr:row>30</xdr:row>
      <xdr:rowOff>25475</xdr:rowOff>
    </xdr:from>
    <xdr:to>
      <xdr:col>6</xdr:col>
      <xdr:colOff>713312</xdr:colOff>
      <xdr:row>33</xdr:row>
      <xdr:rowOff>108856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252374" y="4978475"/>
          <a:ext cx="1754117" cy="65488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238125</xdr:colOff>
      <xdr:row>31</xdr:row>
      <xdr:rowOff>139870</xdr:rowOff>
    </xdr:from>
    <xdr:to>
      <xdr:col>5</xdr:col>
      <xdr:colOff>6945</xdr:colOff>
      <xdr:row>31</xdr:row>
      <xdr:rowOff>145524</xdr:rowOff>
    </xdr:to>
    <xdr:cxnSp macro="">
      <xdr:nvCxnSpPr>
        <xdr:cNvPr id="50" name="Conector rec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 flipV="1">
          <a:off x="4429125" y="7378870"/>
          <a:ext cx="816570" cy="565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6941</xdr:colOff>
      <xdr:row>18</xdr:row>
      <xdr:rowOff>26799</xdr:rowOff>
    </xdr:from>
    <xdr:to>
      <xdr:col>9</xdr:col>
      <xdr:colOff>713308</xdr:colOff>
      <xdr:row>21</xdr:row>
      <xdr:rowOff>149678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7395620" y="2693799"/>
          <a:ext cx="1754117" cy="69437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588</xdr:colOff>
      <xdr:row>22</xdr:row>
      <xdr:rowOff>41620</xdr:rowOff>
    </xdr:from>
    <xdr:to>
      <xdr:col>9</xdr:col>
      <xdr:colOff>706955</xdr:colOff>
      <xdr:row>25</xdr:row>
      <xdr:rowOff>163285</xdr:rowOff>
    </xdr:to>
    <xdr:sp macro="" textlink="">
      <xdr:nvSpPr>
        <xdr:cNvPr id="55" name="CuadroTexto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7389267" y="3470620"/>
          <a:ext cx="1754117" cy="69316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246053</xdr:colOff>
      <xdr:row>19</xdr:row>
      <xdr:rowOff>127000</xdr:rowOff>
    </xdr:from>
    <xdr:to>
      <xdr:col>8</xdr:col>
      <xdr:colOff>6935</xdr:colOff>
      <xdr:row>19</xdr:row>
      <xdr:rowOff>129288</xdr:rowOff>
    </xdr:to>
    <xdr:cxnSp macro="">
      <xdr:nvCxnSpPr>
        <xdr:cNvPr id="56" name="Conector rec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CxnSpPr/>
      </xdr:nvCxnSpPr>
      <xdr:spPr>
        <a:xfrm flipH="1" flipV="1">
          <a:off x="7580303" y="5080000"/>
          <a:ext cx="808632" cy="22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243411</xdr:colOff>
      <xdr:row>23</xdr:row>
      <xdr:rowOff>127000</xdr:rowOff>
    </xdr:from>
    <xdr:to>
      <xdr:col>7</xdr:col>
      <xdr:colOff>1044106</xdr:colOff>
      <xdr:row>23</xdr:row>
      <xdr:rowOff>129289</xdr:rowOff>
    </xdr:to>
    <xdr:cxnSp macro="">
      <xdr:nvCxnSpPr>
        <xdr:cNvPr id="57" name="Conector rec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CxnSpPr/>
      </xdr:nvCxnSpPr>
      <xdr:spPr>
        <a:xfrm flipH="1" flipV="1">
          <a:off x="7577661" y="5842000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243417</xdr:colOff>
      <xdr:row>16</xdr:row>
      <xdr:rowOff>2910</xdr:rowOff>
    </xdr:from>
    <xdr:to>
      <xdr:col>7</xdr:col>
      <xdr:colOff>243681</xdr:colOff>
      <xdr:row>23</xdr:row>
      <xdr:rowOff>127000</xdr:rowOff>
    </xdr:to>
    <xdr:cxnSp macro="">
      <xdr:nvCxnSpPr>
        <xdr:cNvPr id="58" name="Conector recto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CxnSpPr/>
      </xdr:nvCxnSpPr>
      <xdr:spPr>
        <a:xfrm flipH="1">
          <a:off x="7577667" y="4384410"/>
          <a:ext cx="264" cy="14575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25980</xdr:colOff>
      <xdr:row>22</xdr:row>
      <xdr:rowOff>3525</xdr:rowOff>
    </xdr:from>
    <xdr:to>
      <xdr:col>12</xdr:col>
      <xdr:colOff>732347</xdr:colOff>
      <xdr:row>25</xdr:row>
      <xdr:rowOff>33873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1551230" y="5528025"/>
          <a:ext cx="1754117" cy="6018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268803</xdr:colOff>
      <xdr:row>23</xdr:row>
      <xdr:rowOff>110070</xdr:rowOff>
    </xdr:from>
    <xdr:to>
      <xdr:col>11</xdr:col>
      <xdr:colOff>21748</xdr:colOff>
      <xdr:row>23</xdr:row>
      <xdr:rowOff>112359</xdr:rowOff>
    </xdr:to>
    <xdr:cxnSp macro="">
      <xdr:nvCxnSpPr>
        <xdr:cNvPr id="62" name="Conector rec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CxnSpPr/>
      </xdr:nvCxnSpPr>
      <xdr:spPr>
        <a:xfrm flipH="1" flipV="1">
          <a:off x="10746303" y="5825070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269073</xdr:colOff>
      <xdr:row>15</xdr:row>
      <xdr:rowOff>176480</xdr:rowOff>
    </xdr:from>
    <xdr:to>
      <xdr:col>10</xdr:col>
      <xdr:colOff>269073</xdr:colOff>
      <xdr:row>29</xdr:row>
      <xdr:rowOff>0</xdr:rowOff>
    </xdr:to>
    <xdr:cxnSp macro="">
      <xdr:nvCxnSpPr>
        <xdr:cNvPr id="63" name="Conector rec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CxnSpPr/>
      </xdr:nvCxnSpPr>
      <xdr:spPr>
        <a:xfrm>
          <a:off x="9779857" y="2209428"/>
          <a:ext cx="0" cy="241090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1035654</xdr:colOff>
      <xdr:row>21</xdr:row>
      <xdr:rowOff>187677</xdr:rowOff>
    </xdr:from>
    <xdr:to>
      <xdr:col>3</xdr:col>
      <xdr:colOff>694271</xdr:colOff>
      <xdr:row>26</xdr:row>
      <xdr:rowOff>13607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090083" y="3426177"/>
          <a:ext cx="1754117" cy="77843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230727</xdr:colOff>
      <xdr:row>23</xdr:row>
      <xdr:rowOff>103722</xdr:rowOff>
    </xdr:from>
    <xdr:to>
      <xdr:col>1</xdr:col>
      <xdr:colOff>1031422</xdr:colOff>
      <xdr:row>23</xdr:row>
      <xdr:rowOff>106011</xdr:rowOff>
    </xdr:to>
    <xdr:cxnSp macro="">
      <xdr:nvCxnSpPr>
        <xdr:cNvPr id="67" name="Conector recto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CxnSpPr/>
      </xdr:nvCxnSpPr>
      <xdr:spPr>
        <a:xfrm flipH="1" flipV="1">
          <a:off x="1278477" y="5818722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230997</xdr:colOff>
      <xdr:row>15</xdr:row>
      <xdr:rowOff>170132</xdr:rowOff>
    </xdr:from>
    <xdr:to>
      <xdr:col>1</xdr:col>
      <xdr:colOff>230997</xdr:colOff>
      <xdr:row>30</xdr:row>
      <xdr:rowOff>28433</xdr:rowOff>
    </xdr:to>
    <xdr:cxnSp macro="">
      <xdr:nvCxnSpPr>
        <xdr:cNvPr id="68" name="Conector rec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CxnSpPr/>
      </xdr:nvCxnSpPr>
      <xdr:spPr>
        <a:xfrm>
          <a:off x="273646" y="2203080"/>
          <a:ext cx="0" cy="26305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16917</xdr:colOff>
      <xdr:row>26</xdr:row>
      <xdr:rowOff>44342</xdr:rowOff>
    </xdr:from>
    <xdr:to>
      <xdr:col>9</xdr:col>
      <xdr:colOff>723284</xdr:colOff>
      <xdr:row>29</xdr:row>
      <xdr:rowOff>166007</xdr:rowOff>
    </xdr:to>
    <xdr:sp macro="" textlink="">
      <xdr:nvSpPr>
        <xdr:cNvPr id="33" name="CuadroTexto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7405596" y="4235342"/>
          <a:ext cx="1754117" cy="69316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252936</xdr:colOff>
      <xdr:row>27</xdr:row>
      <xdr:rowOff>174625</xdr:rowOff>
    </xdr:from>
    <xdr:to>
      <xdr:col>8</xdr:col>
      <xdr:colOff>5881</xdr:colOff>
      <xdr:row>27</xdr:row>
      <xdr:rowOff>176914</xdr:rowOff>
    </xdr:to>
    <xdr:cxnSp macro="">
      <xdr:nvCxnSpPr>
        <xdr:cNvPr id="34" name="Conector rect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 flipH="1" flipV="1">
          <a:off x="6587061" y="4556125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243417</xdr:colOff>
      <xdr:row>23</xdr:row>
      <xdr:rowOff>118575</xdr:rowOff>
    </xdr:from>
    <xdr:to>
      <xdr:col>7</xdr:col>
      <xdr:colOff>243681</xdr:colOff>
      <xdr:row>31</xdr:row>
      <xdr:rowOff>52165</xdr:rowOff>
    </xdr:to>
    <xdr:cxnSp macro="">
      <xdr:nvCxnSpPr>
        <xdr:cNvPr id="35" name="Conector recto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 flipH="1">
          <a:off x="6584346" y="3738075"/>
          <a:ext cx="264" cy="14575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33246</xdr:colOff>
      <xdr:row>30</xdr:row>
      <xdr:rowOff>47065</xdr:rowOff>
    </xdr:from>
    <xdr:to>
      <xdr:col>9</xdr:col>
      <xdr:colOff>739613</xdr:colOff>
      <xdr:row>33</xdr:row>
      <xdr:rowOff>168730</xdr:rowOff>
    </xdr:to>
    <xdr:sp macro="" textlink="">
      <xdr:nvSpPr>
        <xdr:cNvPr id="36" name="CuadroText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7421925" y="5000065"/>
          <a:ext cx="1754117" cy="69316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246132</xdr:colOff>
      <xdr:row>31</xdr:row>
      <xdr:rowOff>65770</xdr:rowOff>
    </xdr:from>
    <xdr:to>
      <xdr:col>7</xdr:col>
      <xdr:colOff>1046827</xdr:colOff>
      <xdr:row>31</xdr:row>
      <xdr:rowOff>68059</xdr:rowOff>
    </xdr:to>
    <xdr:cxnSp macro="">
      <xdr:nvCxnSpPr>
        <xdr:cNvPr id="37" name="Conector recto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 flipV="1">
          <a:off x="6587061" y="5209270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28433</xdr:colOff>
      <xdr:row>27</xdr:row>
      <xdr:rowOff>28433</xdr:rowOff>
    </xdr:from>
    <xdr:to>
      <xdr:col>12</xdr:col>
      <xdr:colOff>734801</xdr:colOff>
      <xdr:row>30</xdr:row>
      <xdr:rowOff>151312</xdr:rowOff>
    </xdr:to>
    <xdr:sp macro="" textlink="">
      <xdr:nvSpPr>
        <xdr:cNvPr id="38" name="CuadroText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10591232" y="4279142"/>
          <a:ext cx="1758382" cy="67731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268802</xdr:colOff>
      <xdr:row>28</xdr:row>
      <xdr:rowOff>181153</xdr:rowOff>
    </xdr:from>
    <xdr:to>
      <xdr:col>11</xdr:col>
      <xdr:colOff>21747</xdr:colOff>
      <xdr:row>28</xdr:row>
      <xdr:rowOff>183442</xdr:rowOff>
    </xdr:to>
    <xdr:cxnSp macro="">
      <xdr:nvCxnSpPr>
        <xdr:cNvPr id="40" name="Conector recto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 flipV="1">
          <a:off x="9779586" y="4616675"/>
          <a:ext cx="804960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1019001</xdr:colOff>
      <xdr:row>28</xdr:row>
      <xdr:rowOff>20</xdr:rowOff>
    </xdr:from>
    <xdr:to>
      <xdr:col>3</xdr:col>
      <xdr:colOff>677618</xdr:colOff>
      <xdr:row>32</xdr:row>
      <xdr:rowOff>10764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061650" y="4435542"/>
          <a:ext cx="1762647" cy="74999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s-PE" sz="12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226463</xdr:colOff>
      <xdr:row>30</xdr:row>
      <xdr:rowOff>32640</xdr:rowOff>
    </xdr:from>
    <xdr:to>
      <xdr:col>1</xdr:col>
      <xdr:colOff>1027158</xdr:colOff>
      <xdr:row>30</xdr:row>
      <xdr:rowOff>34929</xdr:rowOff>
    </xdr:to>
    <xdr:cxnSp macro="">
      <xdr:nvCxnSpPr>
        <xdr:cNvPr id="43" name="Conector recto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 flipH="1" flipV="1">
          <a:off x="269112" y="4837789"/>
          <a:ext cx="800695" cy="22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47624</xdr:colOff>
      <xdr:row>42</xdr:row>
      <xdr:rowOff>152385</xdr:rowOff>
    </xdr:from>
    <xdr:to>
      <xdr:col>9</xdr:col>
      <xdr:colOff>508000</xdr:colOff>
      <xdr:row>65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8624" y="19091260"/>
          <a:ext cx="8382001" cy="42291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452435</xdr:colOff>
      <xdr:row>1</xdr:row>
      <xdr:rowOff>50012</xdr:rowOff>
    </xdr:from>
    <xdr:to>
      <xdr:col>14</xdr:col>
      <xdr:colOff>357187</xdr:colOff>
      <xdr:row>4</xdr:row>
      <xdr:rowOff>538178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48" y="252418"/>
          <a:ext cx="5238752" cy="26431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275167</xdr:colOff>
      <xdr:row>0</xdr:row>
      <xdr:rowOff>116417</xdr:rowOff>
    </xdr:from>
    <xdr:to>
      <xdr:col>12</xdr:col>
      <xdr:colOff>179919</xdr:colOff>
      <xdr:row>6</xdr:row>
      <xdr:rowOff>293698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9084" y="116417"/>
          <a:ext cx="5238752" cy="26431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190988</xdr:colOff>
      <xdr:row>5</xdr:row>
      <xdr:rowOff>182143</xdr:rowOff>
    </xdr:from>
    <xdr:to>
      <xdr:col>13</xdr:col>
      <xdr:colOff>704004</xdr:colOff>
      <xdr:row>15</xdr:row>
      <xdr:rowOff>121555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21567" y="1146259"/>
          <a:ext cx="4346248" cy="21928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SICA\C_LORETO\CUARTO%20INFORME\PARTE%20II\VOLUMEN%20V\1.%20Valor%20Referencial\VALOR%20REFERENCIAL_C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A.RIP"/>
      <sheetName val="A.RG"/>
      <sheetName val="Item"/>
      <sheetName val="RES-GRAL"/>
      <sheetName val="INDICE LP"/>
      <sheetName val="GG"/>
      <sheetName val="IE$"/>
      <sheetName val="CRONG-VALORIZ"/>
      <sheetName val="FPOL-SFI"/>
      <sheetName val="RES-SFI"/>
      <sheetName val="SUM-SFI"/>
      <sheetName val="INDICE RP"/>
      <sheetName val="MON-SFI"/>
      <sheetName val="TRANS-SFI"/>
      <sheetName val="FPOL-SFC"/>
      <sheetName val="FPOL-SFC2"/>
      <sheetName val="RES-SFC"/>
      <sheetName val="SUM-SFC"/>
      <sheetName val="INDICE RS"/>
      <sheetName val="MON-SFC"/>
      <sheetName val="TRANS-SFC"/>
      <sheetName val="TRANS-RP1"/>
      <sheetName val="FPOL-RS"/>
      <sheetName val="RES-RS"/>
      <sheetName val="SUM-RS"/>
      <sheetName val="MON-RS"/>
      <sheetName val="TRANS-RS"/>
      <sheetName val="Equipo"/>
      <sheetName val="MO"/>
      <sheetName val="Materiales"/>
      <sheetName val="Maquina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">
          <cell r="G15">
            <v>32028.48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13">
          <cell r="G13">
            <v>16954.84</v>
          </cell>
        </row>
      </sheetData>
      <sheetData sheetId="21"/>
      <sheetData sheetId="22"/>
      <sheetData sheetId="23"/>
      <sheetData sheetId="24"/>
      <sheetData sheetId="25"/>
      <sheetData sheetId="26">
        <row r="15">
          <cell r="G15">
            <v>11791.4</v>
          </cell>
        </row>
      </sheetData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9"/>
  <sheetViews>
    <sheetView zoomScale="67" zoomScaleNormal="67" workbookViewId="0">
      <selection activeCell="B2" sqref="B2:M2"/>
    </sheetView>
  </sheetViews>
  <sheetFormatPr defaultColWidth="11.42578125" defaultRowHeight="15"/>
  <cols>
    <col min="1" max="1" width="0.7109375" customWidth="1"/>
    <col min="2" max="12" width="15.7109375" customWidth="1"/>
    <col min="14" max="14" width="1" customWidth="1"/>
  </cols>
  <sheetData>
    <row r="2" spans="1:14">
      <c r="B2" s="152" t="s">
        <v>0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5" spans="1:14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4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1:14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</row>
    <row r="13" spans="1:14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1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4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1:14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1:14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1:14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1:14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</sheetData>
  <mergeCells count="1">
    <mergeCell ref="B2:M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7"/>
  <sheetViews>
    <sheetView view="pageBreakPreview" zoomScale="60" zoomScaleNormal="70" workbookViewId="0">
      <pane xSplit="5" ySplit="4" topLeftCell="F41" activePane="bottomRight" state="frozen"/>
      <selection pane="bottomRight" activeCell="B1" sqref="B1:O1"/>
      <selection pane="bottomLeft" activeCell="A4" sqref="A4"/>
      <selection pane="topRight" activeCell="E1" sqref="E1"/>
    </sheetView>
  </sheetViews>
  <sheetFormatPr defaultColWidth="11.42578125" defaultRowHeight="15"/>
  <cols>
    <col min="1" max="1" width="8.140625" style="114" customWidth="1"/>
    <col min="2" max="2" width="6" style="10" customWidth="1"/>
    <col min="3" max="3" width="19.5703125" customWidth="1"/>
    <col min="4" max="4" width="10.28515625" customWidth="1"/>
    <col min="5" max="5" width="45" customWidth="1"/>
    <col min="6" max="6" width="43.140625" customWidth="1"/>
    <col min="7" max="7" width="16.140625" style="10" customWidth="1"/>
    <col min="8" max="8" width="41" hidden="1" customWidth="1"/>
    <col min="9" max="9" width="14.42578125" style="10" customWidth="1"/>
    <col min="10" max="10" width="15.42578125" style="10" customWidth="1"/>
    <col min="11" max="11" width="12.85546875" style="10" customWidth="1"/>
    <col min="12" max="15" width="16.85546875" style="10" customWidth="1"/>
  </cols>
  <sheetData>
    <row r="1" spans="1:15" ht="18" customHeight="1">
      <c r="B1" s="153" t="s">
        <v>1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15.75" thickBot="1">
      <c r="B2" s="1"/>
    </row>
    <row r="3" spans="1:15">
      <c r="B3" s="158" t="s">
        <v>2</v>
      </c>
      <c r="C3" s="154" t="s">
        <v>3</v>
      </c>
      <c r="D3" s="154" t="s">
        <v>4</v>
      </c>
      <c r="E3" s="154" t="s">
        <v>5</v>
      </c>
      <c r="F3" s="154" t="s">
        <v>6</v>
      </c>
      <c r="G3" s="154" t="s">
        <v>7</v>
      </c>
      <c r="H3" s="154" t="s">
        <v>8</v>
      </c>
      <c r="I3" s="154" t="s">
        <v>9</v>
      </c>
      <c r="J3" s="156" t="s">
        <v>10</v>
      </c>
      <c r="K3" s="156"/>
      <c r="L3" s="156"/>
      <c r="M3" s="156" t="s">
        <v>11</v>
      </c>
      <c r="N3" s="156"/>
      <c r="O3" s="157"/>
    </row>
    <row r="4" spans="1:15" s="24" customFormat="1" ht="69" customHeight="1" thickBot="1">
      <c r="A4" s="115"/>
      <c r="B4" s="159"/>
      <c r="C4" s="155"/>
      <c r="D4" s="155"/>
      <c r="E4" s="155"/>
      <c r="F4" s="155"/>
      <c r="G4" s="155"/>
      <c r="H4" s="155"/>
      <c r="I4" s="155"/>
      <c r="J4" s="138" t="s">
        <v>12</v>
      </c>
      <c r="K4" s="138" t="s">
        <v>13</v>
      </c>
      <c r="L4" s="138" t="s">
        <v>14</v>
      </c>
      <c r="M4" s="138" t="s">
        <v>12</v>
      </c>
      <c r="N4" s="138" t="s">
        <v>13</v>
      </c>
      <c r="O4" s="139" t="s">
        <v>14</v>
      </c>
    </row>
    <row r="5" spans="1:15" ht="45">
      <c r="A5" s="114" t="s">
        <v>15</v>
      </c>
      <c r="B5" s="73">
        <v>1</v>
      </c>
      <c r="C5" s="161" t="s">
        <v>16</v>
      </c>
      <c r="D5" s="77">
        <v>1.1000000000000001</v>
      </c>
      <c r="E5" s="128"/>
      <c r="F5" s="128"/>
      <c r="G5" s="77"/>
      <c r="H5" s="76" t="s">
        <v>17</v>
      </c>
      <c r="I5" s="118">
        <v>0.3</v>
      </c>
      <c r="J5" s="118">
        <v>0.4</v>
      </c>
      <c r="K5" s="77">
        <f>+J5*I5</f>
        <v>0.12</v>
      </c>
      <c r="L5" s="77" t="str">
        <f>IF(AND(K5&gt;=0,K5&lt;=0.045),"BAJO",IF(AND(K5&gt;=0.046,K5&lt;=0.14),"MEDIO",IF(AND(K5&gt;=0.141,K5&lt;=1),"ALTO")))</f>
        <v>MEDIO</v>
      </c>
      <c r="M5" s="118">
        <v>0.4</v>
      </c>
      <c r="N5" s="77">
        <f t="shared" ref="N5" si="0">+M5*I5</f>
        <v>0.12</v>
      </c>
      <c r="O5" s="140" t="str">
        <f>IF(AND(N5&gt;=0,N5&lt;=0.045),"BAJO",IF(AND(N5&gt;=0.0465,N5&lt;=0.14),"MEDIO",IF(AND(N5&gt;=0.141,N5&lt;=1),"ALTO")))</f>
        <v>MEDIO</v>
      </c>
    </row>
    <row r="6" spans="1:15" ht="45">
      <c r="B6" s="72"/>
      <c r="C6" s="161"/>
      <c r="D6" s="78">
        <f>+D5+0.01</f>
        <v>1.1100000000000001</v>
      </c>
      <c r="E6" s="129"/>
      <c r="F6" s="129"/>
      <c r="G6" s="78"/>
      <c r="H6" s="44" t="s">
        <v>17</v>
      </c>
      <c r="I6" s="119">
        <v>0.5</v>
      </c>
      <c r="J6" s="119">
        <v>0.4</v>
      </c>
      <c r="K6" s="78">
        <f t="shared" ref="K6:K36" si="1">+J6*I6</f>
        <v>0.2</v>
      </c>
      <c r="L6" s="78" t="str">
        <f t="shared" ref="L6:L36" si="2">IF(AND(K6&gt;=0,K6&lt;=0.045),"BAJO",IF(AND(K6&gt;=0.046,K6&lt;=0.14),"MEDIO",IF(AND(K6&gt;=0.141,K6&lt;=1),"ALTO")))</f>
        <v>ALTO</v>
      </c>
      <c r="M6" s="119">
        <v>0.4</v>
      </c>
      <c r="N6" s="78">
        <f>+M6*I6</f>
        <v>0.2</v>
      </c>
      <c r="O6" s="141" t="str">
        <f t="shared" ref="O6:O36" si="3">IF(AND(N6&gt;=0,N6&lt;=0.045),"BAJO",IF(AND(N6&gt;=0.0465,N6&lt;=0.14),"MEDIO",IF(AND(N6&gt;=0.141,N6&lt;=1),"ALTO")))</f>
        <v>ALTO</v>
      </c>
    </row>
    <row r="7" spans="1:15" ht="37.9" customHeight="1">
      <c r="B7" s="72"/>
      <c r="C7" s="161"/>
      <c r="D7" s="78">
        <f t="shared" ref="D7:D23" si="4">+D6+0.01</f>
        <v>1.1200000000000001</v>
      </c>
      <c r="E7" s="129"/>
      <c r="F7" s="129"/>
      <c r="G7" s="78"/>
      <c r="H7" s="44"/>
      <c r="I7" s="119">
        <v>0.3</v>
      </c>
      <c r="J7" s="119">
        <v>0.4</v>
      </c>
      <c r="K7" s="78">
        <f t="shared" si="1"/>
        <v>0.12</v>
      </c>
      <c r="L7" s="78" t="str">
        <f t="shared" si="2"/>
        <v>MEDIO</v>
      </c>
      <c r="M7" s="119">
        <v>0.4</v>
      </c>
      <c r="N7" s="78">
        <f>+M7*I7</f>
        <v>0.12</v>
      </c>
      <c r="O7" s="141" t="str">
        <f t="shared" si="3"/>
        <v>MEDIO</v>
      </c>
    </row>
    <row r="8" spans="1:15" ht="45">
      <c r="A8" s="114" t="s">
        <v>18</v>
      </c>
      <c r="B8" s="72"/>
      <c r="C8" s="161"/>
      <c r="D8" s="78">
        <f t="shared" si="4"/>
        <v>1.1300000000000001</v>
      </c>
      <c r="E8" s="129"/>
      <c r="F8" s="129"/>
      <c r="G8" s="78"/>
      <c r="H8" s="44" t="s">
        <v>17</v>
      </c>
      <c r="I8" s="119">
        <v>0.3</v>
      </c>
      <c r="J8" s="119">
        <v>0.4</v>
      </c>
      <c r="K8" s="78">
        <f t="shared" si="1"/>
        <v>0.12</v>
      </c>
      <c r="L8" s="78" t="str">
        <f t="shared" si="2"/>
        <v>MEDIO</v>
      </c>
      <c r="M8" s="119">
        <v>0.2</v>
      </c>
      <c r="N8" s="78">
        <f t="shared" ref="N8:N36" si="5">+M8*I8</f>
        <v>0.06</v>
      </c>
      <c r="O8" s="141" t="str">
        <f t="shared" si="3"/>
        <v>MEDIO</v>
      </c>
    </row>
    <row r="9" spans="1:15">
      <c r="B9" s="72"/>
      <c r="C9" s="161"/>
      <c r="D9" s="78">
        <f t="shared" si="4"/>
        <v>1.1400000000000001</v>
      </c>
      <c r="E9" s="129"/>
      <c r="F9" s="129"/>
      <c r="G9" s="78"/>
      <c r="H9" s="44"/>
      <c r="I9" s="119">
        <v>0.7</v>
      </c>
      <c r="J9" s="119">
        <v>0.4</v>
      </c>
      <c r="K9" s="78">
        <f t="shared" si="1"/>
        <v>0.27999999999999997</v>
      </c>
      <c r="L9" s="78" t="str">
        <f t="shared" si="2"/>
        <v>ALTO</v>
      </c>
      <c r="M9" s="119">
        <v>0.4</v>
      </c>
      <c r="N9" s="78">
        <f t="shared" si="5"/>
        <v>0.27999999999999997</v>
      </c>
      <c r="O9" s="141" t="str">
        <f t="shared" si="3"/>
        <v>ALTO</v>
      </c>
    </row>
    <row r="10" spans="1:15" ht="40.15" customHeight="1">
      <c r="A10" s="114" t="s">
        <v>19</v>
      </c>
      <c r="B10" s="72"/>
      <c r="C10" s="161"/>
      <c r="D10" s="78">
        <f t="shared" si="4"/>
        <v>1.1500000000000001</v>
      </c>
      <c r="E10" s="129"/>
      <c r="F10" s="129"/>
      <c r="G10" s="78"/>
      <c r="H10" s="44" t="s">
        <v>20</v>
      </c>
      <c r="I10" s="119">
        <v>0.3</v>
      </c>
      <c r="J10" s="119">
        <v>0.4</v>
      </c>
      <c r="K10" s="78">
        <f t="shared" si="1"/>
        <v>0.12</v>
      </c>
      <c r="L10" s="78" t="str">
        <f t="shared" si="2"/>
        <v>MEDIO</v>
      </c>
      <c r="M10" s="119">
        <v>0.4</v>
      </c>
      <c r="N10" s="78">
        <f t="shared" si="5"/>
        <v>0.12</v>
      </c>
      <c r="O10" s="141" t="str">
        <f t="shared" si="3"/>
        <v>MEDIO</v>
      </c>
    </row>
    <row r="11" spans="1:15" ht="27.6" customHeight="1">
      <c r="B11" s="72"/>
      <c r="C11" s="161"/>
      <c r="D11" s="86">
        <f t="shared" si="4"/>
        <v>1.1600000000000001</v>
      </c>
      <c r="E11" s="129"/>
      <c r="F11" s="129"/>
      <c r="G11" s="86"/>
      <c r="H11" s="71"/>
      <c r="I11" s="120">
        <v>0.3</v>
      </c>
      <c r="J11" s="119">
        <v>0.4</v>
      </c>
      <c r="K11" s="78">
        <f t="shared" si="1"/>
        <v>0.12</v>
      </c>
      <c r="L11" s="78" t="str">
        <f t="shared" si="2"/>
        <v>MEDIO</v>
      </c>
      <c r="M11" s="119">
        <v>0.2</v>
      </c>
      <c r="N11" s="78">
        <f t="shared" ref="N11:N14" si="6">+M11*I11</f>
        <v>0.06</v>
      </c>
      <c r="O11" s="141" t="str">
        <f t="shared" si="3"/>
        <v>MEDIO</v>
      </c>
    </row>
    <row r="12" spans="1:15" ht="34.9" customHeight="1">
      <c r="B12" s="72"/>
      <c r="C12" s="161"/>
      <c r="D12" s="97">
        <f t="shared" si="4"/>
        <v>1.1700000000000002</v>
      </c>
      <c r="E12" s="129"/>
      <c r="F12" s="129"/>
      <c r="G12" s="97"/>
      <c r="H12" s="98" t="s">
        <v>21</v>
      </c>
      <c r="I12" s="121">
        <v>0.3</v>
      </c>
      <c r="J12" s="119">
        <v>0.4</v>
      </c>
      <c r="K12" s="97">
        <f t="shared" ref="K12:K14" si="7">+J12*I12</f>
        <v>0.12</v>
      </c>
      <c r="L12" s="97" t="str">
        <f t="shared" si="2"/>
        <v>MEDIO</v>
      </c>
      <c r="M12" s="121">
        <v>0.2</v>
      </c>
      <c r="N12" s="97">
        <f t="shared" si="6"/>
        <v>0.06</v>
      </c>
      <c r="O12" s="142" t="str">
        <f t="shared" si="3"/>
        <v>MEDIO</v>
      </c>
    </row>
    <row r="13" spans="1:15" ht="69.599999999999994" customHeight="1">
      <c r="A13" s="114" t="s">
        <v>22</v>
      </c>
      <c r="B13" s="72"/>
      <c r="C13" s="161"/>
      <c r="D13" s="99">
        <f t="shared" si="4"/>
        <v>1.1800000000000002</v>
      </c>
      <c r="E13" s="130"/>
      <c r="F13" s="130"/>
      <c r="G13" s="99"/>
      <c r="H13" s="100"/>
      <c r="I13" s="122">
        <v>0.5</v>
      </c>
      <c r="J13" s="122">
        <v>0.4</v>
      </c>
      <c r="K13" s="99">
        <f t="shared" si="7"/>
        <v>0.2</v>
      </c>
      <c r="L13" s="99" t="str">
        <f t="shared" si="2"/>
        <v>ALTO</v>
      </c>
      <c r="M13" s="122">
        <v>0.4</v>
      </c>
      <c r="N13" s="97">
        <f t="shared" si="6"/>
        <v>0.2</v>
      </c>
      <c r="O13" s="143" t="str">
        <f t="shared" si="3"/>
        <v>ALTO</v>
      </c>
    </row>
    <row r="14" spans="1:15" ht="54" customHeight="1">
      <c r="B14" s="72"/>
      <c r="C14" s="161"/>
      <c r="D14" s="99">
        <f t="shared" si="4"/>
        <v>1.1900000000000002</v>
      </c>
      <c r="E14" s="130"/>
      <c r="F14" s="129"/>
      <c r="G14" s="97"/>
      <c r="H14" s="100"/>
      <c r="I14" s="122">
        <v>0.5</v>
      </c>
      <c r="J14" s="122">
        <v>0.4</v>
      </c>
      <c r="K14" s="99">
        <f t="shared" si="7"/>
        <v>0.2</v>
      </c>
      <c r="L14" s="99" t="str">
        <f t="shared" si="2"/>
        <v>ALTO</v>
      </c>
      <c r="M14" s="122">
        <v>0.4</v>
      </c>
      <c r="N14" s="97">
        <f t="shared" si="6"/>
        <v>0.2</v>
      </c>
      <c r="O14" s="143" t="str">
        <f t="shared" si="3"/>
        <v>ALTO</v>
      </c>
    </row>
    <row r="15" spans="1:15" s="85" customFormat="1" ht="65.45" customHeight="1">
      <c r="A15" s="114" t="s">
        <v>23</v>
      </c>
      <c r="B15" s="82"/>
      <c r="C15" s="163"/>
      <c r="D15" s="83">
        <f t="shared" si="4"/>
        <v>1.2000000000000002</v>
      </c>
      <c r="E15" s="131"/>
      <c r="F15" s="131"/>
      <c r="G15" s="83"/>
      <c r="H15" s="84"/>
      <c r="I15" s="123">
        <v>0.3</v>
      </c>
      <c r="J15" s="123">
        <v>0.4</v>
      </c>
      <c r="K15" s="83">
        <f t="shared" si="1"/>
        <v>0.12</v>
      </c>
      <c r="L15" s="83" t="str">
        <f t="shared" si="2"/>
        <v>MEDIO</v>
      </c>
      <c r="M15" s="123">
        <v>0.2</v>
      </c>
      <c r="N15" s="83">
        <f t="shared" si="5"/>
        <v>0.06</v>
      </c>
      <c r="O15" s="144" t="str">
        <f t="shared" si="3"/>
        <v>MEDIO</v>
      </c>
    </row>
    <row r="16" spans="1:15" ht="45">
      <c r="A16" s="114" t="s">
        <v>24</v>
      </c>
      <c r="B16" s="72">
        <v>2</v>
      </c>
      <c r="C16" s="161" t="s">
        <v>25</v>
      </c>
      <c r="D16" s="79">
        <v>2.1</v>
      </c>
      <c r="E16" s="96"/>
      <c r="F16" s="96"/>
      <c r="G16" s="79"/>
      <c r="H16" s="42" t="s">
        <v>26</v>
      </c>
      <c r="I16" s="124">
        <v>0.7</v>
      </c>
      <c r="J16" s="124">
        <v>0.4</v>
      </c>
      <c r="K16" s="79">
        <f t="shared" si="1"/>
        <v>0.27999999999999997</v>
      </c>
      <c r="L16" s="79" t="str">
        <f t="shared" si="2"/>
        <v>ALTO</v>
      </c>
      <c r="M16" s="124">
        <v>0.4</v>
      </c>
      <c r="N16" s="79">
        <f t="shared" si="5"/>
        <v>0.27999999999999997</v>
      </c>
      <c r="O16" s="145" t="str">
        <f t="shared" si="3"/>
        <v>ALTO</v>
      </c>
    </row>
    <row r="17" spans="1:15">
      <c r="B17" s="72"/>
      <c r="C17" s="161"/>
      <c r="D17" s="87">
        <f t="shared" si="4"/>
        <v>2.11</v>
      </c>
      <c r="E17" s="132"/>
      <c r="F17" s="132"/>
      <c r="G17" s="87"/>
      <c r="H17" s="51"/>
      <c r="I17" s="125">
        <v>0.7</v>
      </c>
      <c r="J17" s="125">
        <v>0.4</v>
      </c>
      <c r="K17" s="117">
        <f t="shared" si="1"/>
        <v>0.27999999999999997</v>
      </c>
      <c r="L17" s="99" t="str">
        <f t="shared" si="2"/>
        <v>ALTO</v>
      </c>
      <c r="M17" s="125">
        <v>0.4</v>
      </c>
      <c r="N17" s="87">
        <f t="shared" ref="N17" si="8">+M17*I17</f>
        <v>0.27999999999999997</v>
      </c>
      <c r="O17" s="143" t="str">
        <f t="shared" si="3"/>
        <v>ALTO</v>
      </c>
    </row>
    <row r="18" spans="1:15" ht="51" customHeight="1">
      <c r="B18" s="72"/>
      <c r="C18" s="161"/>
      <c r="D18" s="87">
        <f t="shared" si="4"/>
        <v>2.1199999999999997</v>
      </c>
      <c r="E18" s="132"/>
      <c r="F18" s="132"/>
      <c r="G18" s="87"/>
      <c r="H18" s="51"/>
      <c r="I18" s="125">
        <v>0.3</v>
      </c>
      <c r="J18" s="125">
        <v>0.2</v>
      </c>
      <c r="K18" s="99">
        <f t="shared" si="1"/>
        <v>0.06</v>
      </c>
      <c r="L18" s="99" t="str">
        <f t="shared" si="2"/>
        <v>MEDIO</v>
      </c>
      <c r="M18" s="125">
        <v>0.2</v>
      </c>
      <c r="N18" s="87">
        <f t="shared" si="5"/>
        <v>0.06</v>
      </c>
      <c r="O18" s="143" t="str">
        <f t="shared" si="3"/>
        <v>MEDIO</v>
      </c>
    </row>
    <row r="19" spans="1:15" ht="45.75" thickBot="1">
      <c r="A19" s="114" t="s">
        <v>27</v>
      </c>
      <c r="B19" s="116"/>
      <c r="C19" s="162"/>
      <c r="D19" s="81">
        <f t="shared" si="4"/>
        <v>2.1299999999999994</v>
      </c>
      <c r="E19" s="134"/>
      <c r="F19" s="134"/>
      <c r="G19" s="81"/>
      <c r="H19" s="92" t="s">
        <v>26</v>
      </c>
      <c r="I19" s="127">
        <v>0.1</v>
      </c>
      <c r="J19" s="127">
        <v>0.4</v>
      </c>
      <c r="K19" s="81">
        <f t="shared" si="1"/>
        <v>4.0000000000000008E-2</v>
      </c>
      <c r="L19" s="81" t="str">
        <f t="shared" si="2"/>
        <v>BAJO</v>
      </c>
      <c r="M19" s="127">
        <v>0.4</v>
      </c>
      <c r="N19" s="81">
        <f t="shared" si="5"/>
        <v>4.0000000000000008E-2</v>
      </c>
      <c r="O19" s="146" t="str">
        <f t="shared" si="3"/>
        <v>BAJO</v>
      </c>
    </row>
    <row r="20" spans="1:15" ht="29.45" customHeight="1">
      <c r="A20" s="114" t="s">
        <v>28</v>
      </c>
      <c r="B20" s="73">
        <v>3</v>
      </c>
      <c r="C20" s="164" t="s">
        <v>29</v>
      </c>
      <c r="D20" s="77">
        <v>3.1</v>
      </c>
      <c r="E20" s="128"/>
      <c r="F20" s="128"/>
      <c r="G20" s="77"/>
      <c r="H20" s="76"/>
      <c r="I20" s="118">
        <v>0.3</v>
      </c>
      <c r="J20" s="118">
        <v>0.4</v>
      </c>
      <c r="K20" s="77">
        <f t="shared" si="1"/>
        <v>0.12</v>
      </c>
      <c r="L20" s="77" t="str">
        <f t="shared" si="2"/>
        <v>MEDIO</v>
      </c>
      <c r="M20" s="118">
        <v>0.2</v>
      </c>
      <c r="N20" s="77">
        <f t="shared" si="5"/>
        <v>0.06</v>
      </c>
      <c r="O20" s="140" t="str">
        <f t="shared" si="3"/>
        <v>MEDIO</v>
      </c>
    </row>
    <row r="21" spans="1:15" ht="33.75" customHeight="1">
      <c r="B21" s="72"/>
      <c r="C21" s="161"/>
      <c r="D21" s="78">
        <f t="shared" si="4"/>
        <v>3.11</v>
      </c>
      <c r="E21" s="129"/>
      <c r="F21" s="129"/>
      <c r="G21" s="78"/>
      <c r="H21" s="44"/>
      <c r="I21" s="119">
        <v>0.3</v>
      </c>
      <c r="J21" s="119">
        <v>0.4</v>
      </c>
      <c r="K21" s="78">
        <f t="shared" si="1"/>
        <v>0.12</v>
      </c>
      <c r="L21" s="78" t="str">
        <f t="shared" si="2"/>
        <v>MEDIO</v>
      </c>
      <c r="M21" s="119">
        <v>0.2</v>
      </c>
      <c r="N21" s="78">
        <f t="shared" si="5"/>
        <v>0.06</v>
      </c>
      <c r="O21" s="141" t="str">
        <f t="shared" si="3"/>
        <v>MEDIO</v>
      </c>
    </row>
    <row r="22" spans="1:15" ht="33.6" customHeight="1">
      <c r="B22" s="72"/>
      <c r="C22" s="161"/>
      <c r="D22" s="78">
        <f t="shared" si="4"/>
        <v>3.1199999999999997</v>
      </c>
      <c r="E22" s="129"/>
      <c r="F22" s="129"/>
      <c r="G22" s="78"/>
      <c r="H22" s="44"/>
      <c r="I22" s="119">
        <v>0.3</v>
      </c>
      <c r="J22" s="119">
        <v>0.4</v>
      </c>
      <c r="K22" s="78">
        <f t="shared" si="1"/>
        <v>0.12</v>
      </c>
      <c r="L22" s="78" t="str">
        <f t="shared" si="2"/>
        <v>MEDIO</v>
      </c>
      <c r="M22" s="119">
        <v>0.2</v>
      </c>
      <c r="N22" s="78">
        <f t="shared" si="5"/>
        <v>0.06</v>
      </c>
      <c r="O22" s="141" t="str">
        <f t="shared" si="3"/>
        <v>MEDIO</v>
      </c>
    </row>
    <row r="23" spans="1:15" ht="38.450000000000003" customHeight="1">
      <c r="B23" s="72"/>
      <c r="C23" s="161"/>
      <c r="D23" s="78">
        <f t="shared" si="4"/>
        <v>3.1299999999999994</v>
      </c>
      <c r="E23" s="129"/>
      <c r="F23" s="129"/>
      <c r="G23" s="78"/>
      <c r="H23" s="44"/>
      <c r="I23" s="119">
        <v>0.1</v>
      </c>
      <c r="J23" s="119">
        <v>0.4</v>
      </c>
      <c r="K23" s="78">
        <f t="shared" si="1"/>
        <v>4.0000000000000008E-2</v>
      </c>
      <c r="L23" s="78" t="str">
        <f t="shared" si="2"/>
        <v>BAJO</v>
      </c>
      <c r="M23" s="119">
        <v>0.2</v>
      </c>
      <c r="N23" s="78">
        <f t="shared" si="5"/>
        <v>2.0000000000000004E-2</v>
      </c>
      <c r="O23" s="141" t="str">
        <f t="shared" si="3"/>
        <v>BAJO</v>
      </c>
    </row>
    <row r="24" spans="1:15" ht="46.5" customHeight="1">
      <c r="A24" s="114" t="s">
        <v>30</v>
      </c>
      <c r="B24" s="74">
        <v>4</v>
      </c>
      <c r="C24" s="95" t="s">
        <v>31</v>
      </c>
      <c r="D24" s="79">
        <v>4.0999999999999996</v>
      </c>
      <c r="E24" s="96"/>
      <c r="F24" s="96"/>
      <c r="G24" s="79"/>
      <c r="H24" s="42"/>
      <c r="I24" s="124">
        <v>0.3</v>
      </c>
      <c r="J24" s="124">
        <v>0.2</v>
      </c>
      <c r="K24" s="79">
        <f t="shared" si="1"/>
        <v>0.06</v>
      </c>
      <c r="L24" s="79" t="str">
        <f t="shared" si="2"/>
        <v>MEDIO</v>
      </c>
      <c r="M24" s="124">
        <v>0.2</v>
      </c>
      <c r="N24" s="79">
        <f t="shared" si="5"/>
        <v>0.06</v>
      </c>
      <c r="O24" s="145" t="str">
        <f t="shared" si="3"/>
        <v>MEDIO</v>
      </c>
    </row>
    <row r="25" spans="1:15" ht="36" customHeight="1">
      <c r="A25" s="114" t="s">
        <v>32</v>
      </c>
      <c r="B25" s="74">
        <v>5</v>
      </c>
      <c r="C25" s="160" t="s">
        <v>33</v>
      </c>
      <c r="D25" s="79">
        <v>5.0999999999999996</v>
      </c>
      <c r="E25" s="96"/>
      <c r="F25" s="96"/>
      <c r="G25" s="79"/>
      <c r="H25" s="42"/>
      <c r="I25" s="124">
        <v>0.5</v>
      </c>
      <c r="J25" s="124">
        <v>0.2</v>
      </c>
      <c r="K25" s="79">
        <f t="shared" si="1"/>
        <v>0.1</v>
      </c>
      <c r="L25" s="79" t="str">
        <f t="shared" si="2"/>
        <v>MEDIO</v>
      </c>
      <c r="M25" s="124">
        <v>0.4</v>
      </c>
      <c r="N25" s="79">
        <f t="shared" si="5"/>
        <v>0.2</v>
      </c>
      <c r="O25" s="145" t="str">
        <f t="shared" si="3"/>
        <v>ALTO</v>
      </c>
    </row>
    <row r="26" spans="1:15" ht="41.45" customHeight="1">
      <c r="B26" s="72"/>
      <c r="C26" s="161"/>
      <c r="D26" s="78">
        <f t="shared" ref="D26:D36" si="9">+D25+0.01</f>
        <v>5.1099999999999994</v>
      </c>
      <c r="E26" s="129"/>
      <c r="F26" s="129"/>
      <c r="G26" s="78"/>
      <c r="H26" s="44"/>
      <c r="I26" s="119">
        <v>0.3</v>
      </c>
      <c r="J26" s="119">
        <v>0.2</v>
      </c>
      <c r="K26" s="78">
        <f t="shared" si="1"/>
        <v>0.06</v>
      </c>
      <c r="L26" s="78" t="str">
        <f t="shared" si="2"/>
        <v>MEDIO</v>
      </c>
      <c r="M26" s="119">
        <v>0.4</v>
      </c>
      <c r="N26" s="78">
        <f t="shared" si="5"/>
        <v>0.12</v>
      </c>
      <c r="O26" s="141" t="str">
        <f t="shared" si="3"/>
        <v>MEDIO</v>
      </c>
    </row>
    <row r="27" spans="1:15" ht="41.45" customHeight="1">
      <c r="B27" s="72"/>
      <c r="C27" s="161"/>
      <c r="D27" s="78">
        <f t="shared" si="9"/>
        <v>5.1199999999999992</v>
      </c>
      <c r="E27" s="129"/>
      <c r="F27" s="129"/>
      <c r="G27" s="78"/>
      <c r="H27" s="44"/>
      <c r="I27" s="119">
        <v>0.3</v>
      </c>
      <c r="J27" s="119">
        <v>0.2</v>
      </c>
      <c r="K27" s="78">
        <f t="shared" si="1"/>
        <v>0.06</v>
      </c>
      <c r="L27" s="78" t="str">
        <f t="shared" si="2"/>
        <v>MEDIO</v>
      </c>
      <c r="M27" s="119">
        <v>0.2</v>
      </c>
      <c r="N27" s="78">
        <f t="shared" si="5"/>
        <v>0.06</v>
      </c>
      <c r="O27" s="141" t="str">
        <f t="shared" si="3"/>
        <v>MEDIO</v>
      </c>
    </row>
    <row r="28" spans="1:15" ht="35.450000000000003" customHeight="1">
      <c r="B28" s="75"/>
      <c r="C28" s="165"/>
      <c r="D28" s="80">
        <f t="shared" si="9"/>
        <v>5.129999999999999</v>
      </c>
      <c r="E28" s="133"/>
      <c r="F28" s="133"/>
      <c r="G28" s="80"/>
      <c r="H28" s="43"/>
      <c r="I28" s="126">
        <v>0.3</v>
      </c>
      <c r="J28" s="126">
        <v>0.2</v>
      </c>
      <c r="K28" s="80">
        <f t="shared" si="1"/>
        <v>0.06</v>
      </c>
      <c r="L28" s="80" t="str">
        <f t="shared" si="2"/>
        <v>MEDIO</v>
      </c>
      <c r="M28" s="126">
        <v>0.2</v>
      </c>
      <c r="N28" s="80">
        <f t="shared" si="5"/>
        <v>0.06</v>
      </c>
      <c r="O28" s="147" t="str">
        <f t="shared" si="3"/>
        <v>MEDIO</v>
      </c>
    </row>
    <row r="29" spans="1:15" ht="39.6" customHeight="1">
      <c r="A29" s="114" t="s">
        <v>34</v>
      </c>
      <c r="B29" s="74">
        <v>6</v>
      </c>
      <c r="C29" s="160" t="s">
        <v>35</v>
      </c>
      <c r="D29" s="79">
        <v>6.1</v>
      </c>
      <c r="E29" s="96"/>
      <c r="F29" s="96"/>
      <c r="G29" s="79"/>
      <c r="H29" s="42"/>
      <c r="I29" s="124">
        <v>0.3</v>
      </c>
      <c r="J29" s="124">
        <v>0.4</v>
      </c>
      <c r="K29" s="79">
        <f t="shared" si="1"/>
        <v>0.12</v>
      </c>
      <c r="L29" s="79" t="str">
        <f t="shared" si="2"/>
        <v>MEDIO</v>
      </c>
      <c r="M29" s="124">
        <v>0.2</v>
      </c>
      <c r="N29" s="79">
        <f t="shared" si="5"/>
        <v>0.06</v>
      </c>
      <c r="O29" s="145" t="str">
        <f t="shared" si="3"/>
        <v>MEDIO</v>
      </c>
    </row>
    <row r="30" spans="1:15" ht="43.9" customHeight="1">
      <c r="B30" s="72"/>
      <c r="C30" s="161"/>
      <c r="D30" s="78">
        <f t="shared" si="9"/>
        <v>6.1099999999999994</v>
      </c>
      <c r="E30" s="129"/>
      <c r="F30" s="129"/>
      <c r="G30" s="78"/>
      <c r="H30" s="44"/>
      <c r="I30" s="119">
        <v>0.5</v>
      </c>
      <c r="J30" s="119">
        <v>0.2</v>
      </c>
      <c r="K30" s="78">
        <f t="shared" si="1"/>
        <v>0.1</v>
      </c>
      <c r="L30" s="78" t="str">
        <f t="shared" si="2"/>
        <v>MEDIO</v>
      </c>
      <c r="M30" s="119">
        <v>0.2</v>
      </c>
      <c r="N30" s="78">
        <f t="shared" si="5"/>
        <v>0.1</v>
      </c>
      <c r="O30" s="141" t="str">
        <f t="shared" si="3"/>
        <v>MEDIO</v>
      </c>
    </row>
    <row r="31" spans="1:15" ht="42" customHeight="1">
      <c r="B31" s="72"/>
      <c r="C31" s="161"/>
      <c r="D31" s="78">
        <f t="shared" si="9"/>
        <v>6.1199999999999992</v>
      </c>
      <c r="E31" s="129"/>
      <c r="F31" s="129"/>
      <c r="G31" s="78"/>
      <c r="H31" s="44"/>
      <c r="I31" s="119">
        <v>0.3</v>
      </c>
      <c r="J31" s="119">
        <v>0.2</v>
      </c>
      <c r="K31" s="78">
        <f t="shared" si="1"/>
        <v>0.06</v>
      </c>
      <c r="L31" s="78" t="str">
        <f t="shared" si="2"/>
        <v>MEDIO</v>
      </c>
      <c r="M31" s="119">
        <v>0.2</v>
      </c>
      <c r="N31" s="78">
        <f t="shared" si="5"/>
        <v>0.06</v>
      </c>
      <c r="O31" s="141" t="str">
        <f t="shared" si="3"/>
        <v>MEDIO</v>
      </c>
    </row>
    <row r="32" spans="1:15" ht="43.9" customHeight="1">
      <c r="B32" s="72"/>
      <c r="C32" s="161"/>
      <c r="D32" s="78">
        <f t="shared" si="9"/>
        <v>6.129999999999999</v>
      </c>
      <c r="E32" s="129"/>
      <c r="F32" s="129"/>
      <c r="G32" s="78"/>
      <c r="H32" s="44"/>
      <c r="I32" s="119">
        <v>0.3</v>
      </c>
      <c r="J32" s="119">
        <v>0.4</v>
      </c>
      <c r="K32" s="78">
        <f t="shared" si="1"/>
        <v>0.12</v>
      </c>
      <c r="L32" s="78" t="str">
        <f t="shared" si="2"/>
        <v>MEDIO</v>
      </c>
      <c r="M32" s="119">
        <v>0.2</v>
      </c>
      <c r="N32" s="78">
        <f t="shared" si="5"/>
        <v>0.06</v>
      </c>
      <c r="O32" s="141" t="str">
        <f t="shared" si="3"/>
        <v>MEDIO</v>
      </c>
    </row>
    <row r="33" spans="1:15" ht="42.6" customHeight="1">
      <c r="B33" s="72"/>
      <c r="C33" s="161"/>
      <c r="D33" s="78">
        <f t="shared" si="9"/>
        <v>6.1399999999999988</v>
      </c>
      <c r="E33" s="129"/>
      <c r="F33" s="129"/>
      <c r="G33" s="78"/>
      <c r="H33" s="44"/>
      <c r="I33" s="119">
        <v>0.3</v>
      </c>
      <c r="J33" s="119">
        <v>0.8</v>
      </c>
      <c r="K33" s="78">
        <f t="shared" si="1"/>
        <v>0.24</v>
      </c>
      <c r="L33" s="78" t="str">
        <f t="shared" si="2"/>
        <v>ALTO</v>
      </c>
      <c r="M33" s="119">
        <v>0.8</v>
      </c>
      <c r="N33" s="78">
        <f t="shared" si="5"/>
        <v>0.24</v>
      </c>
      <c r="O33" s="141" t="str">
        <f t="shared" si="3"/>
        <v>ALTO</v>
      </c>
    </row>
    <row r="34" spans="1:15" ht="49.9" customHeight="1">
      <c r="B34" s="72"/>
      <c r="C34" s="161"/>
      <c r="D34" s="80">
        <f t="shared" si="9"/>
        <v>6.1499999999999986</v>
      </c>
      <c r="E34" s="133"/>
      <c r="F34" s="133"/>
      <c r="G34" s="80"/>
      <c r="H34" s="43"/>
      <c r="I34" s="126">
        <v>0.3</v>
      </c>
      <c r="J34" s="126">
        <v>0.2</v>
      </c>
      <c r="K34" s="80">
        <f t="shared" si="1"/>
        <v>0.06</v>
      </c>
      <c r="L34" s="80" t="str">
        <f t="shared" si="2"/>
        <v>MEDIO</v>
      </c>
      <c r="M34" s="126">
        <v>0.2</v>
      </c>
      <c r="N34" s="80">
        <f t="shared" si="5"/>
        <v>0.06</v>
      </c>
      <c r="O34" s="147" t="str">
        <f t="shared" si="3"/>
        <v>MEDIO</v>
      </c>
    </row>
    <row r="35" spans="1:15" ht="47.45" customHeight="1">
      <c r="A35" s="114" t="s">
        <v>36</v>
      </c>
      <c r="B35" s="74">
        <v>7</v>
      </c>
      <c r="C35" s="160" t="s">
        <v>37</v>
      </c>
      <c r="D35" s="79">
        <v>7.1</v>
      </c>
      <c r="E35" s="96"/>
      <c r="F35" s="96"/>
      <c r="G35" s="79"/>
      <c r="H35" s="42"/>
      <c r="I35" s="124">
        <v>0.1</v>
      </c>
      <c r="J35" s="124">
        <v>0.2</v>
      </c>
      <c r="K35" s="79">
        <f t="shared" si="1"/>
        <v>2.0000000000000004E-2</v>
      </c>
      <c r="L35" s="79" t="str">
        <f t="shared" si="2"/>
        <v>BAJO</v>
      </c>
      <c r="M35" s="124">
        <v>0.2</v>
      </c>
      <c r="N35" s="79">
        <f t="shared" si="5"/>
        <v>2.0000000000000004E-2</v>
      </c>
      <c r="O35" s="145" t="str">
        <f t="shared" si="3"/>
        <v>BAJO</v>
      </c>
    </row>
    <row r="36" spans="1:15" ht="34.9" customHeight="1" thickBot="1">
      <c r="B36" s="116"/>
      <c r="C36" s="162"/>
      <c r="D36" s="81">
        <f t="shared" si="9"/>
        <v>7.1099999999999994</v>
      </c>
      <c r="E36" s="134"/>
      <c r="F36" s="134"/>
      <c r="G36" s="81"/>
      <c r="H36" s="92"/>
      <c r="I36" s="127">
        <v>0.1</v>
      </c>
      <c r="J36" s="127">
        <v>0.2</v>
      </c>
      <c r="K36" s="81">
        <f t="shared" si="1"/>
        <v>2.0000000000000004E-2</v>
      </c>
      <c r="L36" s="81" t="str">
        <f t="shared" si="2"/>
        <v>BAJO</v>
      </c>
      <c r="M36" s="127">
        <v>0.2</v>
      </c>
      <c r="N36" s="81">
        <f t="shared" si="5"/>
        <v>2.0000000000000004E-2</v>
      </c>
      <c r="O36" s="146" t="str">
        <f t="shared" si="3"/>
        <v>BAJO</v>
      </c>
    </row>
    <row r="38" spans="1:15">
      <c r="K38" s="5" t="s">
        <v>38</v>
      </c>
      <c r="L38" s="135"/>
    </row>
    <row r="39" spans="1:15">
      <c r="K39" s="5" t="s">
        <v>39</v>
      </c>
      <c r="L39" s="136"/>
    </row>
    <row r="40" spans="1:15">
      <c r="K40" s="5" t="s">
        <v>40</v>
      </c>
      <c r="L40" s="137"/>
    </row>
    <row r="43" spans="1:15">
      <c r="C43" s="151" t="s">
        <v>41</v>
      </c>
    </row>
    <row r="45" spans="1:15">
      <c r="C45" s="148" t="s">
        <v>42</v>
      </c>
      <c r="D45" s="149" t="s">
        <v>43</v>
      </c>
    </row>
    <row r="46" spans="1:15">
      <c r="C46" s="150" t="s">
        <v>44</v>
      </c>
      <c r="D46" s="150" t="s">
        <v>45</v>
      </c>
    </row>
    <row r="47" spans="1:15">
      <c r="C47" s="150" t="s">
        <v>46</v>
      </c>
      <c r="D47" s="150" t="s">
        <v>47</v>
      </c>
    </row>
  </sheetData>
  <mergeCells count="17">
    <mergeCell ref="C29:C34"/>
    <mergeCell ref="C35:C36"/>
    <mergeCell ref="C5:C15"/>
    <mergeCell ref="C16:C19"/>
    <mergeCell ref="C20:C23"/>
    <mergeCell ref="C25:C28"/>
    <mergeCell ref="B1:O1"/>
    <mergeCell ref="G3:G4"/>
    <mergeCell ref="I3:I4"/>
    <mergeCell ref="J3:L3"/>
    <mergeCell ref="M3:O3"/>
    <mergeCell ref="H3:H4"/>
    <mergeCell ref="B3:B4"/>
    <mergeCell ref="C3:C4"/>
    <mergeCell ref="D3:D4"/>
    <mergeCell ref="E3:E4"/>
    <mergeCell ref="F3:F4"/>
  </mergeCells>
  <conditionalFormatting sqref="L15:L16 O15:O16 L5:L10 L19:L36 O19:O36">
    <cfRule type="containsText" dxfId="47" priority="43" operator="containsText" text="ALTO">
      <formula>NOT(ISERROR(SEARCH("ALTO",L5)))</formula>
    </cfRule>
    <cfRule type="containsText" dxfId="46" priority="44" operator="containsText" text="MEDIO">
      <formula>NOT(ISERROR(SEARCH("MEDIO",L5)))</formula>
    </cfRule>
    <cfRule type="containsText" dxfId="45" priority="45" operator="containsText" text="BAJO">
      <formula>NOT(ISERROR(SEARCH("BAJO",L5)))</formula>
    </cfRule>
  </conditionalFormatting>
  <conditionalFormatting sqref="O5:O6 O8:O10">
    <cfRule type="containsText" dxfId="44" priority="40" operator="containsText" text="ALTO">
      <formula>NOT(ISERROR(SEARCH("ALTO",O5)))</formula>
    </cfRule>
    <cfRule type="containsText" dxfId="43" priority="41" operator="containsText" text="MEDIO">
      <formula>NOT(ISERROR(SEARCH("MEDIO",O5)))</formula>
    </cfRule>
    <cfRule type="containsText" dxfId="42" priority="42" operator="containsText" text="BAJO">
      <formula>NOT(ISERROR(SEARCH("BAJO",O5)))</formula>
    </cfRule>
  </conditionalFormatting>
  <conditionalFormatting sqref="L11">
    <cfRule type="containsText" dxfId="41" priority="37" operator="containsText" text="ALTO">
      <formula>NOT(ISERROR(SEARCH("ALTO",L11)))</formula>
    </cfRule>
    <cfRule type="containsText" dxfId="40" priority="38" operator="containsText" text="MEDIO">
      <formula>NOT(ISERROR(SEARCH("MEDIO",L11)))</formula>
    </cfRule>
    <cfRule type="containsText" dxfId="39" priority="39" operator="containsText" text="BAJO">
      <formula>NOT(ISERROR(SEARCH("BAJO",L11)))</formula>
    </cfRule>
  </conditionalFormatting>
  <conditionalFormatting sqref="O11">
    <cfRule type="containsText" dxfId="38" priority="34" operator="containsText" text="ALTO">
      <formula>NOT(ISERROR(SEARCH("ALTO",O11)))</formula>
    </cfRule>
    <cfRule type="containsText" dxfId="37" priority="35" operator="containsText" text="MEDIO">
      <formula>NOT(ISERROR(SEARCH("MEDIO",O11)))</formula>
    </cfRule>
    <cfRule type="containsText" dxfId="36" priority="36" operator="containsText" text="BAJO">
      <formula>NOT(ISERROR(SEARCH("BAJO",O11)))</formula>
    </cfRule>
  </conditionalFormatting>
  <conditionalFormatting sqref="L12:L13">
    <cfRule type="containsText" dxfId="35" priority="31" operator="containsText" text="ALTO">
      <formula>NOT(ISERROR(SEARCH("ALTO",L12)))</formula>
    </cfRule>
    <cfRule type="containsText" dxfId="34" priority="32" operator="containsText" text="MEDIO">
      <formula>NOT(ISERROR(SEARCH("MEDIO",L12)))</formula>
    </cfRule>
    <cfRule type="containsText" dxfId="33" priority="33" operator="containsText" text="BAJO">
      <formula>NOT(ISERROR(SEARCH("BAJO",L12)))</formula>
    </cfRule>
  </conditionalFormatting>
  <conditionalFormatting sqref="O12:O13">
    <cfRule type="containsText" dxfId="32" priority="28" operator="containsText" text="ALTO">
      <formula>NOT(ISERROR(SEARCH("ALTO",O12)))</formula>
    </cfRule>
    <cfRule type="containsText" dxfId="31" priority="29" operator="containsText" text="MEDIO">
      <formula>NOT(ISERROR(SEARCH("MEDIO",O12)))</formula>
    </cfRule>
    <cfRule type="containsText" dxfId="30" priority="30" operator="containsText" text="BAJO">
      <formula>NOT(ISERROR(SEARCH("BAJO",O12)))</formula>
    </cfRule>
  </conditionalFormatting>
  <conditionalFormatting sqref="O7">
    <cfRule type="containsText" dxfId="29" priority="25" operator="containsText" text="ALTO">
      <formula>NOT(ISERROR(SEARCH("ALTO",O7)))</formula>
    </cfRule>
    <cfRule type="containsText" dxfId="28" priority="26" operator="containsText" text="MEDIO">
      <formula>NOT(ISERROR(SEARCH("MEDIO",O7)))</formula>
    </cfRule>
    <cfRule type="containsText" dxfId="27" priority="27" operator="containsText" text="BAJO">
      <formula>NOT(ISERROR(SEARCH("BAJO",O7)))</formula>
    </cfRule>
  </conditionalFormatting>
  <conditionalFormatting sqref="L18">
    <cfRule type="containsText" dxfId="26" priority="22" operator="containsText" text="ALTO">
      <formula>NOT(ISERROR(SEARCH("ALTO",L18)))</formula>
    </cfRule>
    <cfRule type="containsText" dxfId="25" priority="23" operator="containsText" text="MEDIO">
      <formula>NOT(ISERROR(SEARCH("MEDIO",L18)))</formula>
    </cfRule>
    <cfRule type="containsText" dxfId="24" priority="24" operator="containsText" text="BAJO">
      <formula>NOT(ISERROR(SEARCH("BAJO",L18)))</formula>
    </cfRule>
  </conditionalFormatting>
  <conditionalFormatting sqref="O18">
    <cfRule type="containsText" dxfId="23" priority="19" operator="containsText" text="ALTO">
      <formula>NOT(ISERROR(SEARCH("ALTO",O18)))</formula>
    </cfRule>
    <cfRule type="containsText" dxfId="22" priority="20" operator="containsText" text="MEDIO">
      <formula>NOT(ISERROR(SEARCH("MEDIO",O18)))</formula>
    </cfRule>
    <cfRule type="containsText" dxfId="21" priority="21" operator="containsText" text="BAJO">
      <formula>NOT(ISERROR(SEARCH("BAJO",O18)))</formula>
    </cfRule>
  </conditionalFormatting>
  <conditionalFormatting sqref="L17">
    <cfRule type="containsText" dxfId="20" priority="16" operator="containsText" text="ALTO">
      <formula>NOT(ISERROR(SEARCH("ALTO",L17)))</formula>
    </cfRule>
    <cfRule type="containsText" dxfId="19" priority="17" operator="containsText" text="MEDIO">
      <formula>NOT(ISERROR(SEARCH("MEDIO",L17)))</formula>
    </cfRule>
    <cfRule type="containsText" dxfId="18" priority="18" operator="containsText" text="BAJO">
      <formula>NOT(ISERROR(SEARCH("BAJO",L17)))</formula>
    </cfRule>
  </conditionalFormatting>
  <conditionalFormatting sqref="O17">
    <cfRule type="containsText" dxfId="17" priority="13" operator="containsText" text="ALTO">
      <formula>NOT(ISERROR(SEARCH("ALTO",O17)))</formula>
    </cfRule>
    <cfRule type="containsText" dxfId="16" priority="14" operator="containsText" text="MEDIO">
      <formula>NOT(ISERROR(SEARCH("MEDIO",O17)))</formula>
    </cfRule>
    <cfRule type="containsText" dxfId="15" priority="15" operator="containsText" text="BAJO">
      <formula>NOT(ISERROR(SEARCH("BAJO",O17)))</formula>
    </cfRule>
  </conditionalFormatting>
  <conditionalFormatting sqref="L38">
    <cfRule type="containsText" dxfId="14" priority="7" operator="containsText" text="ALTO">
      <formula>NOT(ISERROR(SEARCH("ALTO",L38)))</formula>
    </cfRule>
    <cfRule type="containsText" dxfId="13" priority="8" operator="containsText" text="MEDIO">
      <formula>NOT(ISERROR(SEARCH("MEDIO",L38)))</formula>
    </cfRule>
    <cfRule type="containsText" dxfId="12" priority="9" operator="containsText" text="BAJO">
      <formula>NOT(ISERROR(SEARCH("BAJO",L38)))</formula>
    </cfRule>
  </conditionalFormatting>
  <conditionalFormatting sqref="L14">
    <cfRule type="containsText" dxfId="11" priority="4" operator="containsText" text="ALTO">
      <formula>NOT(ISERROR(SEARCH("ALTO",L14)))</formula>
    </cfRule>
    <cfRule type="containsText" dxfId="10" priority="5" operator="containsText" text="MEDIO">
      <formula>NOT(ISERROR(SEARCH("MEDIO",L14)))</formula>
    </cfRule>
    <cfRule type="containsText" dxfId="9" priority="6" operator="containsText" text="BAJO">
      <formula>NOT(ISERROR(SEARCH("BAJO",L14)))</formula>
    </cfRule>
  </conditionalFormatting>
  <conditionalFormatting sqref="O14">
    <cfRule type="containsText" dxfId="8" priority="1" operator="containsText" text="ALTO">
      <formula>NOT(ISERROR(SEARCH("ALTO",O14)))</formula>
    </cfRule>
    <cfRule type="containsText" dxfId="7" priority="2" operator="containsText" text="MEDIO">
      <formula>NOT(ISERROR(SEARCH("MEDIO",O14)))</formula>
    </cfRule>
    <cfRule type="containsText" dxfId="6" priority="3" operator="containsText" text="BAJO">
      <formula>NOT(ISERROR(SEARCH("BAJO",O14)))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56" orientation="landscape" horizontalDpi="4294967295" verticalDpi="4294967295" r:id="rId1"/>
  <rowBreaks count="2" manualBreakCount="2">
    <brk id="19" min="1" max="14" man="1"/>
    <brk id="41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6"/>
  <sheetViews>
    <sheetView view="pageBreakPreview" zoomScale="60" zoomScaleNormal="80" workbookViewId="0">
      <selection activeCell="G3" sqref="G3"/>
    </sheetView>
  </sheetViews>
  <sheetFormatPr defaultColWidth="11.42578125" defaultRowHeight="15"/>
  <cols>
    <col min="1" max="1" width="2.85546875" customWidth="1"/>
    <col min="2" max="2" width="11.5703125" customWidth="1"/>
    <col min="3" max="7" width="19.42578125" customWidth="1"/>
  </cols>
  <sheetData>
    <row r="1" spans="2:7" s="11" customFormat="1" ht="15.75" thickBot="1">
      <c r="B1" s="11" t="s">
        <v>48</v>
      </c>
      <c r="C1" s="11" t="s">
        <v>49</v>
      </c>
    </row>
    <row r="2" spans="2:7" ht="15.75" thickBot="1">
      <c r="B2" s="2"/>
      <c r="C2" s="4" t="s">
        <v>50</v>
      </c>
      <c r="D2" s="4" t="s">
        <v>51</v>
      </c>
      <c r="E2" s="4" t="s">
        <v>52</v>
      </c>
      <c r="F2" s="4" t="s">
        <v>53</v>
      </c>
      <c r="G2" s="4" t="s">
        <v>54</v>
      </c>
    </row>
    <row r="3" spans="2:7" ht="77.25" customHeight="1">
      <c r="B3" s="3" t="s">
        <v>55</v>
      </c>
      <c r="C3" s="36" t="s">
        <v>56</v>
      </c>
      <c r="D3" s="36" t="s">
        <v>57</v>
      </c>
      <c r="E3" s="36" t="s">
        <v>58</v>
      </c>
      <c r="F3" s="36" t="s">
        <v>59</v>
      </c>
      <c r="G3" s="14" t="s">
        <v>60</v>
      </c>
    </row>
    <row r="4" spans="2:7" ht="77.25" customHeight="1">
      <c r="B4" s="37" t="s">
        <v>61</v>
      </c>
      <c r="C4" s="9" t="s">
        <v>62</v>
      </c>
      <c r="D4" s="9" t="s">
        <v>63</v>
      </c>
      <c r="E4" s="9" t="s">
        <v>64</v>
      </c>
      <c r="F4" s="9" t="s">
        <v>65</v>
      </c>
      <c r="G4" s="15" t="s">
        <v>66</v>
      </c>
    </row>
    <row r="5" spans="2:7" ht="77.25" customHeight="1">
      <c r="B5" s="37" t="s">
        <v>67</v>
      </c>
      <c r="C5" s="9" t="s">
        <v>68</v>
      </c>
      <c r="D5" s="9" t="s">
        <v>69</v>
      </c>
      <c r="E5" s="9" t="s">
        <v>70</v>
      </c>
      <c r="F5" s="9" t="s">
        <v>71</v>
      </c>
      <c r="G5" s="15" t="s">
        <v>72</v>
      </c>
    </row>
    <row r="6" spans="2:7" ht="77.25" customHeight="1" thickBot="1">
      <c r="B6" s="38" t="s">
        <v>73</v>
      </c>
      <c r="C6" s="39" t="s">
        <v>74</v>
      </c>
      <c r="D6" s="39" t="s">
        <v>75</v>
      </c>
      <c r="E6" s="39" t="s">
        <v>76</v>
      </c>
      <c r="F6" s="39" t="s">
        <v>77</v>
      </c>
      <c r="G6" s="16" t="s">
        <v>78</v>
      </c>
    </row>
  </sheetData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7"/>
  <sheetViews>
    <sheetView view="pageBreakPreview" zoomScale="60" zoomScaleNormal="90" workbookViewId="0">
      <selection activeCell="B8" sqref="B8"/>
    </sheetView>
  </sheetViews>
  <sheetFormatPr defaultColWidth="11.42578125" defaultRowHeight="15"/>
  <cols>
    <col min="1" max="1" width="1.140625" customWidth="1"/>
    <col min="2" max="2" width="8.42578125" customWidth="1"/>
    <col min="3" max="3" width="14.42578125" customWidth="1"/>
    <col min="4" max="4" width="27.42578125" customWidth="1"/>
    <col min="5" max="5" width="50.28515625" customWidth="1"/>
  </cols>
  <sheetData>
    <row r="1" spans="2:5" ht="15.75" thickBot="1">
      <c r="B1" s="11" t="s">
        <v>79</v>
      </c>
      <c r="C1" s="11"/>
      <c r="D1" s="11" t="s">
        <v>80</v>
      </c>
    </row>
    <row r="2" spans="2:5" s="17" customFormat="1" ht="32.25" customHeight="1" thickBot="1">
      <c r="B2" s="91" t="s">
        <v>81</v>
      </c>
      <c r="C2" s="91" t="s">
        <v>82</v>
      </c>
      <c r="D2" s="91" t="s">
        <v>83</v>
      </c>
      <c r="E2" s="91" t="s">
        <v>84</v>
      </c>
    </row>
    <row r="3" spans="2:5" ht="33" customHeight="1">
      <c r="B3" s="47">
        <v>0.1</v>
      </c>
      <c r="C3" s="88" t="s">
        <v>85</v>
      </c>
      <c r="D3" s="36" t="s">
        <v>86</v>
      </c>
      <c r="E3" s="14" t="s">
        <v>87</v>
      </c>
    </row>
    <row r="4" spans="2:5" ht="45.75" customHeight="1">
      <c r="B4" s="48">
        <v>0.3</v>
      </c>
      <c r="C4" s="89" t="s">
        <v>88</v>
      </c>
      <c r="D4" s="9" t="s">
        <v>89</v>
      </c>
      <c r="E4" s="15" t="s">
        <v>90</v>
      </c>
    </row>
    <row r="5" spans="2:5" ht="33" customHeight="1">
      <c r="B5" s="48">
        <v>0.5</v>
      </c>
      <c r="C5" s="89" t="s">
        <v>91</v>
      </c>
      <c r="D5" s="9" t="s">
        <v>92</v>
      </c>
      <c r="E5" s="15" t="s">
        <v>93</v>
      </c>
    </row>
    <row r="6" spans="2:5" ht="33" customHeight="1">
      <c r="B6" s="48">
        <v>0.7</v>
      </c>
      <c r="C6" s="89" t="s">
        <v>94</v>
      </c>
      <c r="D6" s="9" t="s">
        <v>95</v>
      </c>
      <c r="E6" s="15" t="s">
        <v>96</v>
      </c>
    </row>
    <row r="7" spans="2:5" ht="33" customHeight="1" thickBot="1">
      <c r="B7" s="13">
        <v>0.9</v>
      </c>
      <c r="C7" s="90" t="s">
        <v>97</v>
      </c>
      <c r="D7" s="39" t="s">
        <v>98</v>
      </c>
      <c r="E7" s="16" t="s">
        <v>99</v>
      </c>
    </row>
  </sheetData>
  <pageMargins left="0.7" right="0.7" top="0.75" bottom="0.75" header="0.3" footer="0.3"/>
  <pageSetup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L34"/>
  <sheetViews>
    <sheetView view="pageBreakPreview" topLeftCell="A3" zoomScale="60" zoomScaleNormal="82" workbookViewId="0">
      <selection activeCell="E4" sqref="E4:E5"/>
    </sheetView>
  </sheetViews>
  <sheetFormatPr defaultColWidth="11.42578125" defaultRowHeight="15"/>
  <cols>
    <col min="1" max="1" width="2.28515625" customWidth="1"/>
    <col min="2" max="2" width="5.42578125" customWidth="1"/>
    <col min="3" max="3" width="70.140625" customWidth="1"/>
    <col min="4" max="5" width="14.42578125" customWidth="1"/>
    <col min="6" max="6" width="9.28515625" customWidth="1"/>
    <col min="7" max="7" width="2" customWidth="1"/>
  </cols>
  <sheetData>
    <row r="1" spans="2:12" ht="15.75" thickBot="1">
      <c r="B1" s="11" t="s">
        <v>100</v>
      </c>
    </row>
    <row r="2" spans="2:12" ht="12.75" customHeight="1">
      <c r="B2" s="166" t="s">
        <v>101</v>
      </c>
      <c r="C2" s="167"/>
      <c r="D2" s="170" t="s">
        <v>102</v>
      </c>
      <c r="E2" s="170"/>
      <c r="F2" s="171"/>
    </row>
    <row r="3" spans="2:12" ht="12.75" customHeight="1">
      <c r="B3" s="168"/>
      <c r="C3" s="169"/>
      <c r="D3" s="172" t="s">
        <v>103</v>
      </c>
      <c r="E3" s="172"/>
      <c r="F3" s="173"/>
      <c r="K3" t="s">
        <v>42</v>
      </c>
      <c r="L3" t="s">
        <v>43</v>
      </c>
    </row>
    <row r="4" spans="2:12" s="17" customFormat="1" ht="17.25" customHeight="1">
      <c r="B4" s="174" t="s">
        <v>104</v>
      </c>
      <c r="C4" s="176" t="s">
        <v>105</v>
      </c>
      <c r="D4" s="180" t="s">
        <v>106</v>
      </c>
      <c r="E4" s="180" t="s">
        <v>107</v>
      </c>
      <c r="F4" s="178" t="s">
        <v>108</v>
      </c>
      <c r="K4" s="17" t="s">
        <v>44</v>
      </c>
      <c r="L4" s="17" t="s">
        <v>45</v>
      </c>
    </row>
    <row r="5" spans="2:12" s="17" customFormat="1" ht="17.25" customHeight="1">
      <c r="B5" s="175"/>
      <c r="C5" s="177"/>
      <c r="D5" s="181"/>
      <c r="E5" s="181"/>
      <c r="F5" s="179"/>
      <c r="K5" s="17" t="s">
        <v>46</v>
      </c>
      <c r="L5" s="17" t="s">
        <v>47</v>
      </c>
    </row>
    <row r="6" spans="2:12">
      <c r="B6" s="12">
        <f>'Tabla 01 - Listado'!D5</f>
        <v>1.1000000000000001</v>
      </c>
      <c r="C6" s="94">
        <f>'Tabla 01 - Listado'!E5</f>
        <v>0</v>
      </c>
      <c r="D6" s="5">
        <f>'Tabla 01 - Listado'!I5</f>
        <v>0.3</v>
      </c>
      <c r="E6" s="5">
        <f>'Tabla 01 - Listado'!J5</f>
        <v>0.4</v>
      </c>
      <c r="F6" s="6">
        <f t="shared" ref="F6:F31" si="0">E6*D6</f>
        <v>0.12</v>
      </c>
      <c r="H6" s="50" t="e">
        <f>F6/$F$34</f>
        <v>#REF!</v>
      </c>
    </row>
    <row r="7" spans="2:12">
      <c r="B7" s="12">
        <f>'Tabla 01 - Listado'!D6</f>
        <v>1.1100000000000001</v>
      </c>
      <c r="C7" s="9">
        <f>'Tabla 01 - Listado'!E6</f>
        <v>0</v>
      </c>
      <c r="D7" s="5">
        <f>'Tabla 01 - Listado'!I6</f>
        <v>0.5</v>
      </c>
      <c r="E7" s="5">
        <f>'Tabla 01 - Listado'!J6</f>
        <v>0.4</v>
      </c>
      <c r="F7" s="6">
        <f t="shared" si="0"/>
        <v>0.2</v>
      </c>
      <c r="H7" s="50" t="e">
        <f t="shared" ref="H6:H31" si="1">F7/$F$34</f>
        <v>#REF!</v>
      </c>
    </row>
    <row r="8" spans="2:12">
      <c r="B8" s="12">
        <f>'Tabla 01 - Listado'!D7</f>
        <v>1.1200000000000001</v>
      </c>
      <c r="C8" s="9">
        <f>'Tabla 01 - Listado'!E7</f>
        <v>0</v>
      </c>
      <c r="D8" s="5">
        <f>'Tabla 01 - Listado'!I7</f>
        <v>0.3</v>
      </c>
      <c r="E8" s="5">
        <f>'Tabla 01 - Listado'!J7</f>
        <v>0.4</v>
      </c>
      <c r="F8" s="6">
        <f t="shared" si="0"/>
        <v>0.12</v>
      </c>
      <c r="H8" s="50" t="e">
        <f t="shared" si="1"/>
        <v>#REF!</v>
      </c>
    </row>
    <row r="9" spans="2:12">
      <c r="B9" s="12">
        <f>'Tabla 01 - Listado'!D8</f>
        <v>1.1300000000000001</v>
      </c>
      <c r="C9" s="9">
        <f>'Tabla 01 - Listado'!E8</f>
        <v>0</v>
      </c>
      <c r="D9" s="5">
        <f>'Tabla 01 - Listado'!I8</f>
        <v>0.3</v>
      </c>
      <c r="E9" s="5">
        <f>'Tabla 01 - Listado'!J8</f>
        <v>0.4</v>
      </c>
      <c r="F9" s="6">
        <f t="shared" si="0"/>
        <v>0.12</v>
      </c>
      <c r="H9" s="50" t="e">
        <f t="shared" si="1"/>
        <v>#REF!</v>
      </c>
    </row>
    <row r="10" spans="2:12">
      <c r="B10" s="12">
        <f>'Tabla 01 - Listado'!D9</f>
        <v>1.1400000000000001</v>
      </c>
      <c r="C10" s="9">
        <f>'Tabla 01 - Listado'!E9</f>
        <v>0</v>
      </c>
      <c r="D10" s="5">
        <f>'Tabla 01 - Listado'!I9</f>
        <v>0.7</v>
      </c>
      <c r="E10" s="5">
        <f>'Tabla 01 - Listado'!J9</f>
        <v>0.4</v>
      </c>
      <c r="F10" s="6">
        <f t="shared" si="0"/>
        <v>0.27999999999999997</v>
      </c>
      <c r="H10" s="50" t="e">
        <f t="shared" si="1"/>
        <v>#REF!</v>
      </c>
    </row>
    <row r="11" spans="2:12">
      <c r="B11" s="12">
        <f>'Tabla 01 - Listado'!D10</f>
        <v>1.1500000000000001</v>
      </c>
      <c r="C11" s="9">
        <f>'Tabla 01 - Listado'!E10</f>
        <v>0</v>
      </c>
      <c r="D11" s="5">
        <f>'Tabla 01 - Listado'!I10</f>
        <v>0.3</v>
      </c>
      <c r="E11" s="5">
        <f>'Tabla 01 - Listado'!J10</f>
        <v>0.4</v>
      </c>
      <c r="F11" s="6">
        <f t="shared" si="0"/>
        <v>0.12</v>
      </c>
      <c r="H11" s="50" t="e">
        <f t="shared" si="1"/>
        <v>#REF!</v>
      </c>
    </row>
    <row r="12" spans="2:12">
      <c r="B12" s="12">
        <f>'Tabla 01 - Listado'!D11</f>
        <v>1.1600000000000001</v>
      </c>
      <c r="C12" s="9">
        <f>'Tabla 01 - Listado'!E11</f>
        <v>0</v>
      </c>
      <c r="D12" s="5">
        <f>'Tabla 01 - Listado'!I11</f>
        <v>0.3</v>
      </c>
      <c r="E12" s="5">
        <f>'Tabla 01 - Listado'!J11</f>
        <v>0.4</v>
      </c>
      <c r="F12" s="6">
        <f t="shared" si="0"/>
        <v>0.12</v>
      </c>
      <c r="H12" s="50" t="e">
        <f t="shared" si="1"/>
        <v>#REF!</v>
      </c>
    </row>
    <row r="13" spans="2:12">
      <c r="B13" s="12">
        <f>'Tabla 01 - Listado'!D12</f>
        <v>1.1700000000000002</v>
      </c>
      <c r="C13" s="9">
        <f>'Tabla 01 - Listado'!E12</f>
        <v>0</v>
      </c>
      <c r="D13" s="5">
        <f>'Tabla 01 - Listado'!I12</f>
        <v>0.3</v>
      </c>
      <c r="E13" s="5">
        <f>'Tabla 01 - Listado'!J12</f>
        <v>0.4</v>
      </c>
      <c r="F13" s="6">
        <f t="shared" si="0"/>
        <v>0.12</v>
      </c>
      <c r="H13" s="50" t="e">
        <f t="shared" si="1"/>
        <v>#REF!</v>
      </c>
    </row>
    <row r="14" spans="2:12" ht="30">
      <c r="B14" s="12">
        <f>'Tabla 01 - Listado'!D13</f>
        <v>1.1800000000000002</v>
      </c>
      <c r="C14" s="9">
        <f>'Tabla 01 - Listado'!E13</f>
        <v>0</v>
      </c>
      <c r="D14" s="5">
        <f>'Tabla 01 - Listado'!I13</f>
        <v>0.5</v>
      </c>
      <c r="E14" s="5">
        <f>'Tabla 01 - Listado'!J13</f>
        <v>0.4</v>
      </c>
      <c r="F14" s="6">
        <f t="shared" si="0"/>
        <v>0.2</v>
      </c>
      <c r="H14" s="50" t="e">
        <f t="shared" si="1"/>
        <v>#REF!</v>
      </c>
    </row>
    <row r="15" spans="2:12" ht="30">
      <c r="B15" s="12">
        <f>'Tabla 01 - Listado'!D15</f>
        <v>1.2000000000000002</v>
      </c>
      <c r="C15" s="9">
        <f>'Tabla 01 - Listado'!E15</f>
        <v>0</v>
      </c>
      <c r="D15" s="5">
        <f>'Tabla 01 - Listado'!I15</f>
        <v>0.3</v>
      </c>
      <c r="E15" s="5">
        <f>'Tabla 01 - Listado'!J15</f>
        <v>0.4</v>
      </c>
      <c r="F15" s="6">
        <f t="shared" si="0"/>
        <v>0.12</v>
      </c>
      <c r="H15" s="50" t="e">
        <f t="shared" si="1"/>
        <v>#REF!</v>
      </c>
    </row>
    <row r="16" spans="2:12">
      <c r="B16" s="12">
        <f>'Tabla 01 - Listado'!D16</f>
        <v>2.1</v>
      </c>
      <c r="C16" s="9">
        <f>'Tabla 01 - Listado'!E16</f>
        <v>0</v>
      </c>
      <c r="D16" s="5">
        <f>'Tabla 01 - Listado'!I16</f>
        <v>0.7</v>
      </c>
      <c r="E16" s="5">
        <f>'Tabla 01 - Listado'!J16</f>
        <v>0.4</v>
      </c>
      <c r="F16" s="6">
        <f t="shared" si="0"/>
        <v>0.27999999999999997</v>
      </c>
      <c r="H16" s="50" t="e">
        <f t="shared" si="1"/>
        <v>#REF!</v>
      </c>
    </row>
    <row r="17" spans="2:8">
      <c r="B17" s="12">
        <f>'Tabla 01 - Listado'!D17</f>
        <v>2.11</v>
      </c>
      <c r="C17" s="9">
        <f>'Tabla 01 - Listado'!E17</f>
        <v>0</v>
      </c>
      <c r="D17" s="5">
        <f>'Tabla 01 - Listado'!I17</f>
        <v>0.7</v>
      </c>
      <c r="E17" s="5">
        <f>'Tabla 01 - Listado'!J17</f>
        <v>0.4</v>
      </c>
      <c r="F17" s="6">
        <f t="shared" si="0"/>
        <v>0.27999999999999997</v>
      </c>
      <c r="H17" s="50" t="e">
        <f t="shared" si="1"/>
        <v>#REF!</v>
      </c>
    </row>
    <row r="18" spans="2:8" ht="30">
      <c r="B18" s="12">
        <f>'Tabla 01 - Listado'!D18</f>
        <v>2.1199999999999997</v>
      </c>
      <c r="C18" s="9">
        <f>'Tabla 01 - Listado'!E18</f>
        <v>0</v>
      </c>
      <c r="D18" s="5">
        <f>'Tabla 01 - Listado'!I18</f>
        <v>0.3</v>
      </c>
      <c r="E18" s="5">
        <f>'Tabla 01 - Listado'!J18</f>
        <v>0.2</v>
      </c>
      <c r="F18" s="6">
        <f t="shared" si="0"/>
        <v>0.06</v>
      </c>
      <c r="H18" s="50" t="e">
        <f t="shared" si="1"/>
        <v>#REF!</v>
      </c>
    </row>
    <row r="19" spans="2:8">
      <c r="B19" s="12">
        <f>'Tabla 01 - Listado'!D20</f>
        <v>3.1</v>
      </c>
      <c r="C19" s="95">
        <f>'Tabla 01 - Listado'!E20</f>
        <v>0</v>
      </c>
      <c r="D19" s="5">
        <f>'Tabla 01 - Listado'!I20</f>
        <v>0.3</v>
      </c>
      <c r="E19" s="5">
        <f>'Tabla 01 - Listado'!J20</f>
        <v>0.4</v>
      </c>
      <c r="F19" s="93">
        <f t="shared" si="0"/>
        <v>0.12</v>
      </c>
      <c r="H19" s="50" t="e">
        <f t="shared" si="1"/>
        <v>#REF!</v>
      </c>
    </row>
    <row r="20" spans="2:8">
      <c r="B20" s="12">
        <f>'Tabla 01 - Listado'!D21</f>
        <v>3.11</v>
      </c>
      <c r="C20" s="95">
        <f>'Tabla 01 - Listado'!E21</f>
        <v>0</v>
      </c>
      <c r="D20" s="5">
        <f>'Tabla 01 - Listado'!I21</f>
        <v>0.3</v>
      </c>
      <c r="E20" s="5">
        <f>'Tabla 01 - Listado'!J21</f>
        <v>0.4</v>
      </c>
      <c r="F20" s="93">
        <f t="shared" si="0"/>
        <v>0.12</v>
      </c>
      <c r="H20" s="50" t="e">
        <f t="shared" si="1"/>
        <v>#REF!</v>
      </c>
    </row>
    <row r="21" spans="2:8">
      <c r="B21" s="12">
        <f>'Tabla 01 - Listado'!D22</f>
        <v>3.1199999999999997</v>
      </c>
      <c r="C21" s="95">
        <f>'Tabla 01 - Listado'!E22</f>
        <v>0</v>
      </c>
      <c r="D21" s="5">
        <f>'Tabla 01 - Listado'!I22</f>
        <v>0.3</v>
      </c>
      <c r="E21" s="5">
        <f>'Tabla 01 - Listado'!J22</f>
        <v>0.4</v>
      </c>
      <c r="F21" s="93">
        <f t="shared" si="0"/>
        <v>0.12</v>
      </c>
      <c r="H21" s="50" t="e">
        <f t="shared" si="1"/>
        <v>#REF!</v>
      </c>
    </row>
    <row r="22" spans="2:8" ht="30">
      <c r="B22" s="12">
        <f>'Tabla 01 - Listado'!D24</f>
        <v>4.0999999999999996</v>
      </c>
      <c r="C22" s="95">
        <f>'Tabla 01 - Listado'!E24</f>
        <v>0</v>
      </c>
      <c r="D22" s="5">
        <f>'Tabla 01 - Listado'!I24</f>
        <v>0.3</v>
      </c>
      <c r="E22" s="5">
        <f>'Tabla 01 - Listado'!J24</f>
        <v>0.2</v>
      </c>
      <c r="F22" s="93">
        <f t="shared" si="0"/>
        <v>0.06</v>
      </c>
      <c r="H22" s="50" t="e">
        <f t="shared" si="1"/>
        <v>#REF!</v>
      </c>
    </row>
    <row r="23" spans="2:8">
      <c r="B23" s="12">
        <f>'Tabla 01 - Listado'!D25</f>
        <v>5.0999999999999996</v>
      </c>
      <c r="C23" s="95">
        <f>'Tabla 01 - Listado'!E25</f>
        <v>0</v>
      </c>
      <c r="D23" s="5">
        <f>'Tabla 01 - Listado'!I25</f>
        <v>0.5</v>
      </c>
      <c r="E23" s="5">
        <f>'Tabla 01 - Listado'!J25</f>
        <v>0.2</v>
      </c>
      <c r="F23" s="93">
        <f t="shared" si="0"/>
        <v>0.1</v>
      </c>
      <c r="H23" s="50" t="e">
        <f t="shared" si="1"/>
        <v>#REF!</v>
      </c>
    </row>
    <row r="24" spans="2:8">
      <c r="B24" s="12">
        <f>'Tabla 01 - Listado'!D27</f>
        <v>5.1199999999999992</v>
      </c>
      <c r="C24" s="95">
        <f>'Tabla 01 - Listado'!E27</f>
        <v>0</v>
      </c>
      <c r="D24" s="5">
        <f>'Tabla 01 - Listado'!I27</f>
        <v>0.3</v>
      </c>
      <c r="E24" s="5">
        <f>'Tabla 01 - Listado'!J27</f>
        <v>0.2</v>
      </c>
      <c r="F24" s="93">
        <f t="shared" si="0"/>
        <v>0.06</v>
      </c>
      <c r="H24" s="50" t="e">
        <f t="shared" si="1"/>
        <v>#REF!</v>
      </c>
    </row>
    <row r="25" spans="2:8">
      <c r="B25" s="12">
        <f>'Tabla 01 - Listado'!D29</f>
        <v>6.1</v>
      </c>
      <c r="C25" s="95">
        <f>'Tabla 01 - Listado'!E29</f>
        <v>0</v>
      </c>
      <c r="D25" s="5">
        <f>'Tabla 01 - Listado'!I29</f>
        <v>0.3</v>
      </c>
      <c r="E25" s="5">
        <f>'Tabla 01 - Listado'!J29</f>
        <v>0.4</v>
      </c>
      <c r="F25" s="93">
        <f t="shared" si="0"/>
        <v>0.12</v>
      </c>
      <c r="H25" s="50" t="e">
        <f t="shared" si="1"/>
        <v>#REF!</v>
      </c>
    </row>
    <row r="26" spans="2:8" ht="30">
      <c r="B26" s="12">
        <f>'Tabla 01 - Listado'!D30</f>
        <v>6.1099999999999994</v>
      </c>
      <c r="C26" s="95">
        <f>'Tabla 01 - Listado'!E30</f>
        <v>0</v>
      </c>
      <c r="D26" s="5">
        <f>'Tabla 01 - Listado'!I30</f>
        <v>0.5</v>
      </c>
      <c r="E26" s="5">
        <f>'Tabla 01 - Listado'!J30</f>
        <v>0.2</v>
      </c>
      <c r="F26" s="93">
        <f t="shared" si="0"/>
        <v>0.1</v>
      </c>
      <c r="H26" s="50" t="e">
        <f t="shared" si="1"/>
        <v>#REF!</v>
      </c>
    </row>
    <row r="27" spans="2:8">
      <c r="B27" s="12">
        <f>'Tabla 01 - Listado'!D31</f>
        <v>6.1199999999999992</v>
      </c>
      <c r="C27" s="95">
        <f>'Tabla 01 - Listado'!E31</f>
        <v>0</v>
      </c>
      <c r="D27" s="5">
        <f>'Tabla 01 - Listado'!I31</f>
        <v>0.3</v>
      </c>
      <c r="E27" s="5">
        <f>'Tabla 01 - Listado'!J31</f>
        <v>0.2</v>
      </c>
      <c r="F27" s="93">
        <f t="shared" si="0"/>
        <v>0.06</v>
      </c>
      <c r="H27" s="50" t="e">
        <f t="shared" si="1"/>
        <v>#REF!</v>
      </c>
    </row>
    <row r="28" spans="2:8">
      <c r="B28" s="12">
        <f>'Tabla 01 - Listado'!D32</f>
        <v>6.129999999999999</v>
      </c>
      <c r="C28" s="95">
        <f>'Tabla 01 - Listado'!E32</f>
        <v>0</v>
      </c>
      <c r="D28" s="5">
        <f>'Tabla 01 - Listado'!I32</f>
        <v>0.3</v>
      </c>
      <c r="E28" s="5">
        <f>'Tabla 01 - Listado'!J32</f>
        <v>0.4</v>
      </c>
      <c r="F28" s="93">
        <f t="shared" si="0"/>
        <v>0.12</v>
      </c>
      <c r="H28" s="50" t="e">
        <f t="shared" si="1"/>
        <v>#REF!</v>
      </c>
    </row>
    <row r="29" spans="2:8">
      <c r="B29" s="12">
        <f>'Tabla 01 - Listado'!D33</f>
        <v>6.1399999999999988</v>
      </c>
      <c r="C29" s="95">
        <f>'Tabla 01 - Listado'!E33</f>
        <v>0</v>
      </c>
      <c r="D29" s="5">
        <f>'Tabla 01 - Listado'!I33</f>
        <v>0.3</v>
      </c>
      <c r="E29" s="5">
        <f>'Tabla 01 - Listado'!J33</f>
        <v>0.8</v>
      </c>
      <c r="F29" s="93">
        <f t="shared" si="0"/>
        <v>0.24</v>
      </c>
      <c r="H29" s="50" t="e">
        <f t="shared" si="1"/>
        <v>#REF!</v>
      </c>
    </row>
    <row r="30" spans="2:8">
      <c r="B30" s="12">
        <f>'Tabla 01 - Listado'!D34</f>
        <v>6.1499999999999986</v>
      </c>
      <c r="C30" s="95">
        <f>'Tabla 01 - Listado'!E34</f>
        <v>0</v>
      </c>
      <c r="D30" s="5">
        <f>'Tabla 01 - Listado'!I34</f>
        <v>0.3</v>
      </c>
      <c r="E30" s="5">
        <f>'Tabla 01 - Listado'!J34</f>
        <v>0.2</v>
      </c>
      <c r="F30" s="93">
        <f t="shared" si="0"/>
        <v>0.06</v>
      </c>
      <c r="H30" s="50" t="e">
        <f t="shared" si="1"/>
        <v>#REF!</v>
      </c>
    </row>
    <row r="31" spans="2:8">
      <c r="B31" s="12" t="e">
        <f>'Tabla 01 - Listado'!#REF!</f>
        <v>#REF!</v>
      </c>
      <c r="C31" s="95" t="e">
        <f>'Tabla 01 - Listado'!#REF!</f>
        <v>#REF!</v>
      </c>
      <c r="D31" s="5" t="e">
        <f>'Tabla 01 - Listado'!#REF!</f>
        <v>#REF!</v>
      </c>
      <c r="E31" s="5" t="e">
        <f>'Tabla 01 - Listado'!#REF!</f>
        <v>#REF!</v>
      </c>
      <c r="F31" s="93" t="e">
        <f t="shared" si="0"/>
        <v>#REF!</v>
      </c>
      <c r="H31" s="50" t="e">
        <f t="shared" si="1"/>
        <v>#REF!</v>
      </c>
    </row>
    <row r="32" spans="2:8" ht="15.75" thickBot="1">
      <c r="B32" s="13"/>
      <c r="C32" s="39"/>
      <c r="D32" s="7"/>
      <c r="E32" s="7"/>
      <c r="F32" s="8"/>
      <c r="H32" s="50" t="e">
        <f>F32/$F$34</f>
        <v>#REF!</v>
      </c>
    </row>
    <row r="34" spans="4:8">
      <c r="D34" s="49" t="e">
        <f>AVERAGE(D6:D32)</f>
        <v>#REF!</v>
      </c>
      <c r="E34" s="49" t="e">
        <f>AVERAGE(E6:E32)</f>
        <v>#REF!</v>
      </c>
      <c r="F34" s="10" t="e">
        <f>SUM(F6:F32)</f>
        <v>#REF!</v>
      </c>
      <c r="H34" s="10" t="e">
        <f>SUM(H6:H32)</f>
        <v>#REF!</v>
      </c>
    </row>
  </sheetData>
  <mergeCells count="8">
    <mergeCell ref="B2:C3"/>
    <mergeCell ref="D2:F2"/>
    <mergeCell ref="D3:F3"/>
    <mergeCell ref="B4:B5"/>
    <mergeCell ref="C4:C5"/>
    <mergeCell ref="F4:F5"/>
    <mergeCell ref="D4:D5"/>
    <mergeCell ref="E4:E5"/>
  </mergeCells>
  <conditionalFormatting sqref="H6:H32">
    <cfRule type="cellIs" dxfId="5" priority="1" operator="between">
      <formula>0.1405</formula>
      <formula>1</formula>
    </cfRule>
    <cfRule type="cellIs" dxfId="4" priority="2" operator="between">
      <formula>0.0405</formula>
      <formula>0.14</formula>
    </cfRule>
    <cfRule type="cellIs" dxfId="3" priority="3" operator="between">
      <formula>0</formula>
      <formula>0.04</formula>
    </cfRule>
    <cfRule type="cellIs" dxfId="2" priority="4" operator="between">
      <formula>0.141</formula>
      <formula>1</formula>
    </cfRule>
    <cfRule type="cellIs" dxfId="1" priority="5" operator="between">
      <formula>0.041</formula>
      <formula>0.14</formula>
    </cfRule>
    <cfRule type="cellIs" dxfId="0" priority="6" operator="between">
      <formula>0</formula>
      <formula>0.04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zoomScale="80" zoomScaleNormal="80" workbookViewId="0">
      <selection activeCell="D7" sqref="D7"/>
    </sheetView>
  </sheetViews>
  <sheetFormatPr defaultColWidth="11.42578125" defaultRowHeight="15"/>
  <cols>
    <col min="1" max="1" width="7" customWidth="1"/>
    <col min="2" max="2" width="14.5703125" customWidth="1"/>
    <col min="3" max="3" width="10" customWidth="1"/>
    <col min="4" max="8" width="13.85546875" customWidth="1"/>
    <col min="9" max="9" width="4.7109375" customWidth="1"/>
    <col min="10" max="10" width="11.85546875" bestFit="1" customWidth="1"/>
  </cols>
  <sheetData>
    <row r="1" spans="1:8" ht="16.5" customHeight="1">
      <c r="A1" s="11" t="s">
        <v>109</v>
      </c>
    </row>
    <row r="2" spans="1:8" ht="11.25" customHeight="1">
      <c r="A2" s="106" t="s">
        <v>110</v>
      </c>
      <c r="B2" s="101"/>
      <c r="C2" s="101"/>
      <c r="D2" s="101"/>
      <c r="E2" s="101"/>
      <c r="F2" s="101"/>
      <c r="G2" s="101"/>
      <c r="H2" s="102"/>
    </row>
    <row r="3" spans="1:8" ht="11.25" customHeight="1">
      <c r="A3" s="107"/>
      <c r="B3" s="108"/>
      <c r="C3" s="108"/>
      <c r="D3" s="108"/>
      <c r="E3" s="108"/>
      <c r="F3" s="108"/>
      <c r="G3" s="108"/>
      <c r="H3" s="109"/>
    </row>
    <row r="4" spans="1:8" ht="11.25" customHeight="1">
      <c r="A4" s="107"/>
      <c r="B4" s="108"/>
      <c r="C4" s="108"/>
      <c r="D4" s="108"/>
      <c r="E4" s="108"/>
      <c r="F4" s="108"/>
      <c r="G4" s="108"/>
      <c r="H4" s="109"/>
    </row>
    <row r="5" spans="1:8" ht="11.25" customHeight="1">
      <c r="A5" s="107"/>
      <c r="B5" s="108"/>
      <c r="C5" s="108"/>
      <c r="D5" s="108"/>
      <c r="E5" s="108"/>
      <c r="F5" s="108"/>
      <c r="G5" s="108"/>
      <c r="H5" s="109"/>
    </row>
    <row r="6" spans="1:8" ht="11.25" customHeight="1">
      <c r="A6" s="103"/>
      <c r="B6" s="104"/>
      <c r="C6" s="104"/>
      <c r="D6" s="104"/>
      <c r="E6" s="104"/>
      <c r="F6" s="104"/>
      <c r="G6" s="104"/>
      <c r="H6" s="105"/>
    </row>
    <row r="7" spans="1:8" ht="30" customHeight="1">
      <c r="A7" s="182" t="s">
        <v>111</v>
      </c>
      <c r="B7" s="18" t="s">
        <v>112</v>
      </c>
      <c r="C7" s="110">
        <v>5</v>
      </c>
      <c r="D7" s="111">
        <f>C7*$D$12</f>
        <v>5</v>
      </c>
      <c r="E7" s="111">
        <f>C7*$E$12</f>
        <v>10</v>
      </c>
      <c r="F7" s="112">
        <f>C7*$F$12</f>
        <v>15</v>
      </c>
      <c r="G7" s="112">
        <f>C7*$G$12</f>
        <v>20</v>
      </c>
      <c r="H7" s="112">
        <f>C7*$H$12</f>
        <v>25</v>
      </c>
    </row>
    <row r="8" spans="1:8" ht="30" customHeight="1">
      <c r="A8" s="182"/>
      <c r="B8" s="18" t="s">
        <v>46</v>
      </c>
      <c r="C8" s="110">
        <v>4</v>
      </c>
      <c r="D8" s="113">
        <f t="shared" ref="D8:D11" si="0">C8*$D$12</f>
        <v>4</v>
      </c>
      <c r="E8" s="111">
        <f t="shared" ref="E8:E11" si="1">C8*$E$12</f>
        <v>8</v>
      </c>
      <c r="F8" s="111">
        <f t="shared" ref="F8:F11" si="2">C8*$F$12</f>
        <v>12</v>
      </c>
      <c r="G8" s="112">
        <f t="shared" ref="G8:G11" si="3">C8*$G$12</f>
        <v>16</v>
      </c>
      <c r="H8" s="112">
        <f t="shared" ref="H8:H11" si="4">C8*$H$12</f>
        <v>20</v>
      </c>
    </row>
    <row r="9" spans="1:8" ht="30" customHeight="1">
      <c r="A9" s="182"/>
      <c r="B9" s="18" t="s">
        <v>44</v>
      </c>
      <c r="C9" s="110">
        <v>3</v>
      </c>
      <c r="D9" s="113">
        <f t="shared" si="0"/>
        <v>3</v>
      </c>
      <c r="E9" s="111">
        <f t="shared" si="1"/>
        <v>6</v>
      </c>
      <c r="F9" s="111">
        <f t="shared" si="2"/>
        <v>9</v>
      </c>
      <c r="G9" s="111">
        <f t="shared" si="3"/>
        <v>12</v>
      </c>
      <c r="H9" s="112">
        <f t="shared" si="4"/>
        <v>15</v>
      </c>
    </row>
    <row r="10" spans="1:8" ht="30" customHeight="1">
      <c r="A10" s="182"/>
      <c r="B10" s="18" t="s">
        <v>42</v>
      </c>
      <c r="C10" s="110">
        <v>2</v>
      </c>
      <c r="D10" s="113">
        <f t="shared" si="0"/>
        <v>2</v>
      </c>
      <c r="E10" s="113">
        <f t="shared" si="1"/>
        <v>4</v>
      </c>
      <c r="F10" s="111">
        <f t="shared" si="2"/>
        <v>6</v>
      </c>
      <c r="G10" s="111">
        <f t="shared" si="3"/>
        <v>8</v>
      </c>
      <c r="H10" s="111">
        <f t="shared" si="4"/>
        <v>10</v>
      </c>
    </row>
    <row r="11" spans="1:8" ht="30" customHeight="1">
      <c r="A11" s="182"/>
      <c r="B11" s="18" t="s">
        <v>113</v>
      </c>
      <c r="C11" s="110">
        <v>1</v>
      </c>
      <c r="D11" s="113">
        <f t="shared" si="0"/>
        <v>1</v>
      </c>
      <c r="E11" s="113">
        <f t="shared" si="1"/>
        <v>2</v>
      </c>
      <c r="F11" s="113">
        <f t="shared" si="2"/>
        <v>3</v>
      </c>
      <c r="G11" s="113">
        <f t="shared" si="3"/>
        <v>4</v>
      </c>
      <c r="H11" s="111">
        <f t="shared" si="4"/>
        <v>5</v>
      </c>
    </row>
    <row r="12" spans="1:8" ht="30" customHeight="1">
      <c r="A12" s="183" t="s">
        <v>114</v>
      </c>
      <c r="B12" s="183"/>
      <c r="C12" s="183"/>
      <c r="D12" s="110">
        <v>1</v>
      </c>
      <c r="E12" s="110">
        <v>2</v>
      </c>
      <c r="F12" s="110">
        <v>3</v>
      </c>
      <c r="G12" s="110">
        <v>4</v>
      </c>
      <c r="H12" s="110">
        <v>5</v>
      </c>
    </row>
    <row r="13" spans="1:8" ht="30" customHeight="1">
      <c r="A13" s="183"/>
      <c r="B13" s="183"/>
      <c r="C13" s="183"/>
      <c r="D13" s="22" t="s">
        <v>115</v>
      </c>
      <c r="E13" s="22" t="s">
        <v>88</v>
      </c>
      <c r="F13" s="22" t="s">
        <v>91</v>
      </c>
      <c r="G13" s="22" t="s">
        <v>94</v>
      </c>
      <c r="H13" s="22" t="s">
        <v>97</v>
      </c>
    </row>
    <row r="14" spans="1:8" ht="30" customHeight="1">
      <c r="A14" s="184" t="s">
        <v>116</v>
      </c>
      <c r="B14" s="184"/>
      <c r="C14" s="184"/>
      <c r="D14" s="184"/>
      <c r="E14" s="184"/>
      <c r="F14" s="19" t="s">
        <v>117</v>
      </c>
      <c r="G14" s="20" t="s">
        <v>118</v>
      </c>
      <c r="H14" s="21" t="s">
        <v>119</v>
      </c>
    </row>
    <row r="15" spans="1:8" ht="18.75" customHeight="1"/>
  </sheetData>
  <mergeCells count="3">
    <mergeCell ref="A7:A11"/>
    <mergeCell ref="A12:C13"/>
    <mergeCell ref="A14:E14"/>
  </mergeCells>
  <pageMargins left="0.7" right="0.7" top="0.75" bottom="0.75" header="0.3" footer="0.3"/>
  <pageSetup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17"/>
  <sheetViews>
    <sheetView tabSelected="1" zoomScale="70" zoomScaleNormal="70" workbookViewId="0">
      <pane xSplit="4" ySplit="3" topLeftCell="E4" activePane="bottomRight" state="frozen"/>
      <selection pane="bottomRight" activeCell="D7" sqref="D7"/>
      <selection pane="bottomLeft" activeCell="A4" sqref="A4"/>
      <selection pane="topRight" activeCell="E1" sqref="E1"/>
    </sheetView>
  </sheetViews>
  <sheetFormatPr defaultColWidth="11.42578125" defaultRowHeight="15"/>
  <cols>
    <col min="1" max="1" width="1.5703125" customWidth="1"/>
    <col min="2" max="2" width="13.7109375" customWidth="1"/>
    <col min="3" max="3" width="37.5703125" customWidth="1"/>
    <col min="4" max="4" width="38.85546875" customWidth="1"/>
    <col min="5" max="5" width="40.7109375" customWidth="1"/>
    <col min="6" max="6" width="17.42578125" customWidth="1"/>
    <col min="7" max="7" width="27.140625" customWidth="1"/>
  </cols>
  <sheetData>
    <row r="2" spans="2:7" s="17" customFormat="1">
      <c r="B2" s="185" t="s">
        <v>120</v>
      </c>
      <c r="C2" s="185" t="s">
        <v>121</v>
      </c>
      <c r="D2" s="185" t="s">
        <v>122</v>
      </c>
      <c r="E2" s="185" t="s">
        <v>123</v>
      </c>
      <c r="F2" s="185" t="s">
        <v>124</v>
      </c>
      <c r="G2" s="185"/>
    </row>
    <row r="3" spans="2:7" s="17" customFormat="1">
      <c r="B3" s="185"/>
      <c r="C3" s="185"/>
      <c r="D3" s="185"/>
      <c r="E3" s="185"/>
      <c r="F3" s="29" t="s">
        <v>125</v>
      </c>
      <c r="G3" s="29" t="s">
        <v>126</v>
      </c>
    </row>
    <row r="4" spans="2:7" ht="71.25" customHeight="1">
      <c r="B4" s="191" t="s">
        <v>40</v>
      </c>
      <c r="C4" s="30">
        <f>'Tabla 04 - Val Riesgos'!C15</f>
        <v>0</v>
      </c>
      <c r="D4" s="30" t="s">
        <v>127</v>
      </c>
      <c r="E4" s="186" t="s">
        <v>128</v>
      </c>
      <c r="F4" s="30" t="s">
        <v>129</v>
      </c>
      <c r="G4" s="30" t="s">
        <v>130</v>
      </c>
    </row>
    <row r="5" spans="2:7" ht="82.5" customHeight="1">
      <c r="B5" s="192"/>
      <c r="C5" s="46">
        <f>'Tabla 04 - Val Riesgos'!C16</f>
        <v>0</v>
      </c>
      <c r="D5" s="46" t="s">
        <v>131</v>
      </c>
      <c r="E5" s="187"/>
      <c r="F5" s="46" t="s">
        <v>132</v>
      </c>
      <c r="G5" s="46" t="s">
        <v>133</v>
      </c>
    </row>
    <row r="6" spans="2:7" ht="45">
      <c r="B6" s="191" t="s">
        <v>134</v>
      </c>
      <c r="C6" s="42">
        <f>'Tabla 04 - Val Riesgos'!C6</f>
        <v>0</v>
      </c>
      <c r="D6" s="42" t="s">
        <v>135</v>
      </c>
      <c r="E6" s="186" t="s">
        <v>136</v>
      </c>
      <c r="F6" s="30" t="s">
        <v>137</v>
      </c>
      <c r="G6" s="31" t="s">
        <v>138</v>
      </c>
    </row>
    <row r="7" spans="2:7" ht="45">
      <c r="B7" s="193"/>
      <c r="C7" s="44">
        <f>'Tabla 04 - Val Riesgos'!C11</f>
        <v>0</v>
      </c>
      <c r="D7" s="44" t="s">
        <v>139</v>
      </c>
      <c r="E7" s="188"/>
      <c r="F7" s="45" t="s">
        <v>137</v>
      </c>
      <c r="G7" s="32" t="s">
        <v>140</v>
      </c>
    </row>
    <row r="8" spans="2:7" ht="63" customHeight="1">
      <c r="B8" s="193"/>
      <c r="C8" s="44">
        <f>'Tabla 04 - Val Riesgos'!C12</f>
        <v>0</v>
      </c>
      <c r="D8" s="44" t="s">
        <v>141</v>
      </c>
      <c r="E8" s="188"/>
      <c r="F8" s="45" t="s">
        <v>137</v>
      </c>
      <c r="G8" s="32" t="s">
        <v>142</v>
      </c>
    </row>
    <row r="9" spans="2:7" ht="62.25" customHeight="1">
      <c r="B9" s="193"/>
      <c r="C9" s="44">
        <f>'Tabla 04 - Val Riesgos'!C13</f>
        <v>0</v>
      </c>
      <c r="D9" s="44" t="s">
        <v>143</v>
      </c>
      <c r="E9" s="188"/>
      <c r="F9" s="45" t="s">
        <v>144</v>
      </c>
      <c r="G9" s="32" t="s">
        <v>145</v>
      </c>
    </row>
    <row r="10" spans="2:7" ht="78.75" customHeight="1">
      <c r="B10" s="193"/>
      <c r="C10" s="44">
        <f>'Tabla 04 - Val Riesgos'!C17</f>
        <v>0</v>
      </c>
      <c r="D10" s="44" t="s">
        <v>146</v>
      </c>
      <c r="E10" s="188"/>
      <c r="F10" s="45" t="s">
        <v>147</v>
      </c>
      <c r="G10" s="32" t="s">
        <v>148</v>
      </c>
    </row>
    <row r="11" spans="2:7" ht="45">
      <c r="B11" s="193"/>
      <c r="C11" s="44">
        <f>'Tabla 04 - Val Riesgos'!C18</f>
        <v>0</v>
      </c>
      <c r="D11" s="44" t="s">
        <v>149</v>
      </c>
      <c r="E11" s="189"/>
      <c r="F11" s="45" t="s">
        <v>137</v>
      </c>
      <c r="G11" s="32" t="s">
        <v>150</v>
      </c>
    </row>
    <row r="12" spans="2:7" ht="74.25" customHeight="1">
      <c r="B12" s="192"/>
      <c r="C12" s="43">
        <f>'Tabla 04 - Val Riesgos'!C19</f>
        <v>0</v>
      </c>
      <c r="D12" s="43" t="s">
        <v>151</v>
      </c>
      <c r="E12" s="187"/>
      <c r="F12" s="46" t="s">
        <v>152</v>
      </c>
      <c r="G12" s="33" t="s">
        <v>153</v>
      </c>
    </row>
    <row r="13" spans="2:7" ht="30" customHeight="1">
      <c r="B13" s="194" t="s">
        <v>154</v>
      </c>
      <c r="C13" s="42">
        <f>'Tabla 04 - Val Riesgos'!C7</f>
        <v>0</v>
      </c>
      <c r="D13" s="42" t="s">
        <v>155</v>
      </c>
      <c r="E13" s="186" t="s">
        <v>156</v>
      </c>
      <c r="F13" s="30" t="s">
        <v>157</v>
      </c>
      <c r="G13" s="31" t="s">
        <v>158</v>
      </c>
    </row>
    <row r="14" spans="2:7" ht="30" customHeight="1">
      <c r="B14" s="195"/>
      <c r="C14" s="44">
        <f>'Tabla 04 - Val Riesgos'!C8</f>
        <v>0</v>
      </c>
      <c r="D14" s="44" t="s">
        <v>155</v>
      </c>
      <c r="E14" s="190"/>
      <c r="F14" s="52" t="s">
        <v>157</v>
      </c>
      <c r="G14" s="53" t="s">
        <v>159</v>
      </c>
    </row>
    <row r="15" spans="2:7" ht="60">
      <c r="B15" s="195"/>
      <c r="C15" s="44">
        <f>'Tabla 04 - Val Riesgos'!C9</f>
        <v>0</v>
      </c>
      <c r="D15" s="44" t="s">
        <v>160</v>
      </c>
      <c r="E15" s="190"/>
      <c r="F15" s="52" t="s">
        <v>132</v>
      </c>
      <c r="G15" s="53" t="s">
        <v>161</v>
      </c>
    </row>
    <row r="16" spans="2:7" ht="30" customHeight="1">
      <c r="B16" s="195"/>
      <c r="C16" s="51">
        <f>'Tabla 04 - Val Riesgos'!C10</f>
        <v>0</v>
      </c>
      <c r="D16" s="44" t="s">
        <v>162</v>
      </c>
      <c r="E16" s="190"/>
      <c r="F16" s="45" t="s">
        <v>157</v>
      </c>
      <c r="G16" s="32" t="s">
        <v>163</v>
      </c>
    </row>
    <row r="17" spans="2:7" ht="45">
      <c r="B17" s="196"/>
      <c r="C17" s="43">
        <f>'Tabla 04 - Val Riesgos'!C14</f>
        <v>0</v>
      </c>
      <c r="D17" s="43" t="s">
        <v>164</v>
      </c>
      <c r="E17" s="187"/>
      <c r="F17" s="46" t="s">
        <v>137</v>
      </c>
      <c r="G17" s="33" t="s">
        <v>165</v>
      </c>
    </row>
  </sheetData>
  <mergeCells count="11">
    <mergeCell ref="E4:E5"/>
    <mergeCell ref="E6:E12"/>
    <mergeCell ref="E13:E17"/>
    <mergeCell ref="B4:B5"/>
    <mergeCell ref="B6:B12"/>
    <mergeCell ref="B13:B17"/>
    <mergeCell ref="B2:B3"/>
    <mergeCell ref="C2:C3"/>
    <mergeCell ref="D2:D3"/>
    <mergeCell ref="E2:E3"/>
    <mergeCell ref="F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Q14"/>
  <sheetViews>
    <sheetView view="pageBreakPreview" zoomScale="60" zoomScaleNormal="80" workbookViewId="0">
      <selection activeCell="P21" sqref="P21"/>
    </sheetView>
  </sheetViews>
  <sheetFormatPr defaultColWidth="11.42578125" defaultRowHeight="14.25"/>
  <cols>
    <col min="1" max="1" width="3.140625" style="34" customWidth="1"/>
    <col min="2" max="2" width="9.85546875" style="34" customWidth="1"/>
    <col min="3" max="3" width="42" style="34" customWidth="1"/>
    <col min="4" max="4" width="11.42578125" style="34"/>
    <col min="5" max="5" width="13.140625" style="34" customWidth="1"/>
    <col min="6" max="6" width="14.28515625" style="34" customWidth="1"/>
    <col min="7" max="7" width="10.85546875" style="34" customWidth="1"/>
    <col min="8" max="8" width="1.42578125" style="34" customWidth="1"/>
    <col min="9" max="9" width="21.28515625" style="54" customWidth="1"/>
    <col min="10" max="13" width="11.42578125" style="54"/>
    <col min="14" max="16" width="15.140625" style="54" bestFit="1" customWidth="1"/>
    <col min="17" max="17" width="16.42578125" style="54" bestFit="1" customWidth="1"/>
    <col min="18" max="18" width="16.28515625" style="34" customWidth="1"/>
    <col min="19" max="16384" width="11.42578125" style="34"/>
  </cols>
  <sheetData>
    <row r="2" spans="2:17" ht="21" customHeight="1">
      <c r="B2" s="198" t="s">
        <v>166</v>
      </c>
      <c r="C2" s="198"/>
      <c r="D2" s="198"/>
      <c r="E2" s="198"/>
      <c r="F2" s="198"/>
      <c r="G2" s="198"/>
    </row>
    <row r="3" spans="2:17" ht="102.75" customHeight="1">
      <c r="B3" s="35" t="s">
        <v>167</v>
      </c>
      <c r="C3" s="35" t="s">
        <v>105</v>
      </c>
      <c r="D3" s="35" t="s">
        <v>168</v>
      </c>
      <c r="E3" s="35" t="s">
        <v>169</v>
      </c>
      <c r="F3" s="35" t="s">
        <v>170</v>
      </c>
      <c r="G3" s="35" t="s">
        <v>171</v>
      </c>
    </row>
    <row r="4" spans="2:17">
      <c r="B4" s="202" t="s">
        <v>40</v>
      </c>
      <c r="C4" s="60">
        <f>'Tabla 04 - Val Riesgos'!C15</f>
        <v>0</v>
      </c>
      <c r="D4" s="61">
        <f>'Tabla 04 - Val Riesgos'!D15</f>
        <v>0.3</v>
      </c>
      <c r="E4" s="62">
        <f>Q4*0.02</f>
        <v>163315.80740000002</v>
      </c>
      <c r="F4" s="62">
        <f>E4*D4</f>
        <v>48994.742220000007</v>
      </c>
      <c r="G4" s="61">
        <v>5</v>
      </c>
      <c r="I4" s="54" t="s">
        <v>172</v>
      </c>
      <c r="K4" s="54" t="s">
        <v>173</v>
      </c>
      <c r="N4" s="55">
        <v>1718613.8</v>
      </c>
      <c r="O4" s="55">
        <v>5505231.6400000006</v>
      </c>
      <c r="P4" s="55">
        <v>941944.93</v>
      </c>
      <c r="Q4" s="56">
        <f>P4+O4+N4</f>
        <v>8165790.3700000001</v>
      </c>
    </row>
    <row r="5" spans="2:17">
      <c r="B5" s="203"/>
      <c r="C5" s="63">
        <f>'Tabla 05 - Plan respuesta'!C5</f>
        <v>0</v>
      </c>
      <c r="D5" s="64">
        <f>'Tabla 04 - Val Riesgos'!D18</f>
        <v>0.3</v>
      </c>
      <c r="E5" s="65">
        <f>Q5*0.05</f>
        <v>107488.18099999998</v>
      </c>
      <c r="F5" s="65">
        <f>E5*D5</f>
        <v>32246.454299999994</v>
      </c>
      <c r="G5" s="64">
        <v>4</v>
      </c>
      <c r="I5" s="54" t="s">
        <v>174</v>
      </c>
      <c r="K5" s="54" t="s">
        <v>175</v>
      </c>
      <c r="N5" s="55">
        <v>253396.05000000002</v>
      </c>
      <c r="O5" s="55">
        <v>1137354.5799999996</v>
      </c>
      <c r="P5" s="55">
        <v>759012.99000000011</v>
      </c>
      <c r="Q5" s="57">
        <f>P5+O5+N5</f>
        <v>2149763.6199999996</v>
      </c>
    </row>
    <row r="6" spans="2:17" ht="34.5" customHeight="1">
      <c r="B6" s="197" t="s">
        <v>176</v>
      </c>
      <c r="C6" s="197"/>
      <c r="D6" s="197"/>
      <c r="E6" s="197"/>
      <c r="F6" s="40">
        <f>SUM(F4:F5)</f>
        <v>81241.196519999998</v>
      </c>
      <c r="G6" s="41"/>
      <c r="I6" s="54" t="s">
        <v>174</v>
      </c>
      <c r="K6" s="54" t="s">
        <v>177</v>
      </c>
      <c r="N6" s="55">
        <v>138854.32</v>
      </c>
      <c r="O6" s="55">
        <v>379615.49999999965</v>
      </c>
      <c r="P6" s="55">
        <v>131626.07</v>
      </c>
      <c r="Q6" s="57">
        <f>P6+O6+N6</f>
        <v>650095.88999999966</v>
      </c>
    </row>
    <row r="7" spans="2:17" ht="28.5" customHeight="1">
      <c r="B7" s="199" t="s">
        <v>134</v>
      </c>
      <c r="C7" s="60">
        <f>'Tabla 05 - Plan respuesta'!C6</f>
        <v>0</v>
      </c>
      <c r="D7" s="61">
        <f>'Tabla 04 - Val Riesgos'!D6</f>
        <v>0.3</v>
      </c>
      <c r="E7" s="62">
        <f>J7*0.15</f>
        <v>9116.2080000000005</v>
      </c>
      <c r="F7" s="62">
        <f t="shared" ref="F7:F13" si="0">E7*D7</f>
        <v>2734.8624</v>
      </c>
      <c r="G7" s="61">
        <v>3</v>
      </c>
      <c r="I7" s="54" t="s">
        <v>178</v>
      </c>
      <c r="J7" s="70">
        <f>'[1]MON-SFI'!$G$15+'[1]MON-SFC'!$G$13+'[1]MON-RS'!$G$15</f>
        <v>60774.720000000001</v>
      </c>
      <c r="N7" s="58">
        <f>SUM(N4:N6)</f>
        <v>2110864.17</v>
      </c>
      <c r="O7" s="58">
        <f>SUM(O4:O6)</f>
        <v>7022201.7200000007</v>
      </c>
      <c r="P7" s="58">
        <f>SUM(P4:P6)</f>
        <v>1832583.9900000002</v>
      </c>
      <c r="Q7" s="55"/>
    </row>
    <row r="8" spans="2:17">
      <c r="B8" s="200"/>
      <c r="C8" s="66">
        <f>'Tabla 05 - Plan respuesta'!C7</f>
        <v>0</v>
      </c>
      <c r="D8" s="67">
        <f>'Tabla 04 - Val Riesgos'!D7</f>
        <v>0.5</v>
      </c>
      <c r="E8" s="68">
        <f>Q10*0.05</f>
        <v>7109.0335000000023</v>
      </c>
      <c r="F8" s="68">
        <f>E8*D8</f>
        <v>3554.5167500000011</v>
      </c>
      <c r="G8" s="67">
        <v>6</v>
      </c>
      <c r="I8" s="54" t="s">
        <v>179</v>
      </c>
      <c r="L8" s="54" t="s">
        <v>180</v>
      </c>
      <c r="N8" s="55">
        <v>328131.52</v>
      </c>
      <c r="O8" s="55">
        <v>1091593.57</v>
      </c>
      <c r="P8" s="55">
        <v>284873.18</v>
      </c>
      <c r="Q8" s="57">
        <f t="shared" ref="Q8:Q11" si="1">P8+O8+N8</f>
        <v>1704598.27</v>
      </c>
    </row>
    <row r="9" spans="2:17">
      <c r="B9" s="200"/>
      <c r="C9" s="66">
        <f>'Tabla 05 - Plan respuesta'!C8</f>
        <v>0</v>
      </c>
      <c r="D9" s="67">
        <f>'Tabla 04 - Val Riesgos'!D8</f>
        <v>0.3</v>
      </c>
      <c r="E9" s="68">
        <f>Q10*0.03</f>
        <v>4265.4201000000012</v>
      </c>
      <c r="F9" s="68">
        <f>E9*D9</f>
        <v>1279.6260300000004</v>
      </c>
      <c r="G9" s="67">
        <v>4</v>
      </c>
      <c r="I9" s="54" t="s">
        <v>181</v>
      </c>
      <c r="L9" s="54" t="s">
        <v>182</v>
      </c>
      <c r="N9" s="55">
        <v>300762.04935492546</v>
      </c>
      <c r="O9" s="55">
        <v>1000543.6684686741</v>
      </c>
      <c r="P9" s="55">
        <v>261111.88217640092</v>
      </c>
      <c r="Q9" s="57">
        <f t="shared" si="1"/>
        <v>1562417.6000000006</v>
      </c>
    </row>
    <row r="10" spans="2:17">
      <c r="B10" s="200"/>
      <c r="C10" s="66">
        <f>'Tabla 05 - Plan respuesta'!C9</f>
        <v>0</v>
      </c>
      <c r="D10" s="67">
        <f>'Tabla 04 - Val Riesgos'!D9</f>
        <v>0.3</v>
      </c>
      <c r="E10" s="68">
        <f>Q9*0.005</f>
        <v>7812.0880000000034</v>
      </c>
      <c r="F10" s="68">
        <f>E10*D10</f>
        <v>2343.626400000001</v>
      </c>
      <c r="G10" s="67">
        <v>6</v>
      </c>
      <c r="I10" s="54" t="s">
        <v>183</v>
      </c>
      <c r="L10" s="54" t="s">
        <v>184</v>
      </c>
      <c r="N10" s="55">
        <v>27369.475156869947</v>
      </c>
      <c r="O10" s="55">
        <v>91049.901861790306</v>
      </c>
      <c r="P10" s="55">
        <v>23761.292981339779</v>
      </c>
      <c r="Q10" s="57">
        <f t="shared" si="1"/>
        <v>142180.67000000004</v>
      </c>
    </row>
    <row r="11" spans="2:17" ht="28.5" customHeight="1">
      <c r="B11" s="200"/>
      <c r="C11" s="69">
        <f>'Tabla 05 - Plan respuesta'!C10</f>
        <v>0</v>
      </c>
      <c r="D11" s="67">
        <f>'Tabla 04 - Val Riesgos'!D10</f>
        <v>0.7</v>
      </c>
      <c r="E11" s="68">
        <f>Q9*0.01</f>
        <v>15624.176000000007</v>
      </c>
      <c r="F11" s="68">
        <f>E11*D11</f>
        <v>10936.923200000005</v>
      </c>
      <c r="G11" s="67">
        <v>6</v>
      </c>
      <c r="I11" s="54" t="s">
        <v>185</v>
      </c>
      <c r="L11" s="54" t="s">
        <v>186</v>
      </c>
      <c r="N11" s="55">
        <v>168869.13</v>
      </c>
      <c r="O11" s="55">
        <v>561776.14</v>
      </c>
      <c r="P11" s="55">
        <v>146606.72</v>
      </c>
      <c r="Q11" s="57">
        <f t="shared" si="1"/>
        <v>877251.99</v>
      </c>
    </row>
    <row r="12" spans="2:17">
      <c r="B12" s="200"/>
      <c r="C12" s="66">
        <f>'Tabla 05 - Plan respuesta'!C11</f>
        <v>0</v>
      </c>
      <c r="D12" s="67">
        <f>'Tabla 04 - Val Riesgos'!D11</f>
        <v>0.3</v>
      </c>
      <c r="E12" s="68">
        <f>Q5*0.005</f>
        <v>10748.818099999999</v>
      </c>
      <c r="F12" s="68">
        <f t="shared" si="0"/>
        <v>3224.6454299999996</v>
      </c>
      <c r="G12" s="67">
        <v>3</v>
      </c>
      <c r="I12" s="54" t="s">
        <v>187</v>
      </c>
      <c r="L12" s="59" t="s">
        <v>188</v>
      </c>
      <c r="N12" s="58">
        <f>N11+N8+N7</f>
        <v>2607864.8199999998</v>
      </c>
      <c r="O12" s="58">
        <f t="shared" ref="O12:P12" si="2">O11+O8+O7</f>
        <v>8675571.4299999997</v>
      </c>
      <c r="P12" s="58">
        <f t="shared" si="2"/>
        <v>2264063.89</v>
      </c>
      <c r="Q12" s="58">
        <f>P12+O12+N12</f>
        <v>13547500.140000001</v>
      </c>
    </row>
    <row r="13" spans="2:17">
      <c r="B13" s="201"/>
      <c r="C13" s="63">
        <f>'Tabla 05 - Plan respuesta'!C12</f>
        <v>0</v>
      </c>
      <c r="D13" s="64">
        <f>'Tabla 04 - Val Riesgos'!D12</f>
        <v>0.3</v>
      </c>
      <c r="E13" s="65">
        <f>Q5*0.005</f>
        <v>10748.818099999999</v>
      </c>
      <c r="F13" s="65">
        <f t="shared" si="0"/>
        <v>3224.6454299999996</v>
      </c>
      <c r="G13" s="64">
        <v>5</v>
      </c>
      <c r="I13" s="54" t="s">
        <v>187</v>
      </c>
      <c r="N13" s="55">
        <f>N12*0.18</f>
        <v>469415.66759999993</v>
      </c>
      <c r="O13" s="55">
        <f t="shared" ref="O13:P13" si="3">O12*0.18</f>
        <v>1561602.8573999999</v>
      </c>
      <c r="P13" s="55">
        <f t="shared" si="3"/>
        <v>407531.50020000001</v>
      </c>
      <c r="Q13" s="55"/>
    </row>
    <row r="14" spans="2:17" ht="24" customHeight="1">
      <c r="B14" s="197" t="s">
        <v>176</v>
      </c>
      <c r="C14" s="197"/>
      <c r="D14" s="197"/>
      <c r="E14" s="197"/>
      <c r="F14" s="40">
        <f>SUM(F7:F13)</f>
        <v>27298.845640000007</v>
      </c>
      <c r="G14" s="41"/>
      <c r="I14" s="54" t="s">
        <v>189</v>
      </c>
      <c r="L14" s="59" t="s">
        <v>190</v>
      </c>
      <c r="N14" s="57">
        <f>N13+N12</f>
        <v>3077280.4875999996</v>
      </c>
      <c r="O14" s="57">
        <f t="shared" ref="O14:P14" si="4">O13+O12</f>
        <v>10237174.2874</v>
      </c>
      <c r="P14" s="57">
        <f t="shared" si="4"/>
        <v>2671595.3902000003</v>
      </c>
    </row>
  </sheetData>
  <mergeCells count="5">
    <mergeCell ref="B6:E6"/>
    <mergeCell ref="B14:E14"/>
    <mergeCell ref="B2:G2"/>
    <mergeCell ref="B7:B13"/>
    <mergeCell ref="B4:B5"/>
  </mergeCells>
  <pageMargins left="0.7" right="0.7" top="0.75" bottom="0.75" header="0.3" footer="0.3"/>
  <pageSetup paperSize="9" orientation="landscape" r:id="rId1"/>
  <ignoredErrors>
    <ignoredError sqref="F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8"/>
  <sheetViews>
    <sheetView workbookViewId="0">
      <selection activeCell="A17" sqref="A17"/>
    </sheetView>
  </sheetViews>
  <sheetFormatPr defaultColWidth="11.42578125" defaultRowHeight="12"/>
  <cols>
    <col min="1" max="1" width="98.85546875" style="27" customWidth="1"/>
    <col min="2" max="16384" width="11.42578125" style="27"/>
  </cols>
  <sheetData>
    <row r="1" spans="1:1">
      <c r="A1" s="26" t="s">
        <v>191</v>
      </c>
    </row>
    <row r="2" spans="1:1" ht="36">
      <c r="A2" s="25" t="s">
        <v>192</v>
      </c>
    </row>
    <row r="3" spans="1:1">
      <c r="A3" s="28"/>
    </row>
    <row r="4" spans="1:1">
      <c r="A4" s="26" t="s">
        <v>193</v>
      </c>
    </row>
    <row r="5" spans="1:1" ht="24">
      <c r="A5" s="25" t="s">
        <v>194</v>
      </c>
    </row>
    <row r="6" spans="1:1">
      <c r="A6" s="25" t="s">
        <v>195</v>
      </c>
    </row>
    <row r="7" spans="1:1">
      <c r="A7" s="25"/>
    </row>
    <row r="8" spans="1:1">
      <c r="A8" s="26" t="s">
        <v>196</v>
      </c>
    </row>
    <row r="9" spans="1:1" ht="36">
      <c r="A9" s="25" t="s">
        <v>197</v>
      </c>
    </row>
    <row r="10" spans="1:1">
      <c r="A10" s="25"/>
    </row>
    <row r="11" spans="1:1">
      <c r="A11" s="26" t="s">
        <v>198</v>
      </c>
    </row>
    <row r="12" spans="1:1" ht="36">
      <c r="A12" s="25" t="s">
        <v>199</v>
      </c>
    </row>
    <row r="13" spans="1:1">
      <c r="A13" s="25"/>
    </row>
    <row r="14" spans="1:1">
      <c r="A14" s="26" t="s">
        <v>200</v>
      </c>
    </row>
    <row r="15" spans="1:1">
      <c r="A15" s="26" t="s">
        <v>201</v>
      </c>
    </row>
    <row r="16" spans="1:1">
      <c r="A16" s="25"/>
    </row>
    <row r="17" spans="1:1">
      <c r="A17" s="26" t="s">
        <v>202</v>
      </c>
    </row>
    <row r="18" spans="1:1">
      <c r="A18" s="26" t="s">
        <v>203</v>
      </c>
    </row>
    <row r="19" spans="1:1">
      <c r="A19" s="25"/>
    </row>
    <row r="20" spans="1:1">
      <c r="A20" s="26" t="s">
        <v>204</v>
      </c>
    </row>
    <row r="21" spans="1:1" ht="36">
      <c r="A21" s="25" t="s">
        <v>205</v>
      </c>
    </row>
    <row r="22" spans="1:1">
      <c r="A22" s="25"/>
    </row>
    <row r="23" spans="1:1">
      <c r="A23" s="26" t="s">
        <v>206</v>
      </c>
    </row>
    <row r="24" spans="1:1" ht="24">
      <c r="A24" s="25" t="s">
        <v>207</v>
      </c>
    </row>
    <row r="25" spans="1:1" ht="24">
      <c r="A25" s="25" t="s">
        <v>208</v>
      </c>
    </row>
    <row r="26" spans="1:1">
      <c r="A26" s="25"/>
    </row>
    <row r="27" spans="1:1">
      <c r="A27" s="26" t="s">
        <v>209</v>
      </c>
    </row>
    <row r="28" spans="1:1">
      <c r="A28" s="26" t="s">
        <v>210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6AE5E447E928438562C83FD515BB80" ma:contentTypeVersion="10" ma:contentTypeDescription="Crear nuevo documento." ma:contentTypeScope="" ma:versionID="d72e34621318329d5c40d60ec5ee6df7">
  <xsd:schema xmlns:xsd="http://www.w3.org/2001/XMLSchema" xmlns:xs="http://www.w3.org/2001/XMLSchema" xmlns:p="http://schemas.microsoft.com/office/2006/metadata/properties" xmlns:ns2="f75570da-b26d-4a63-b60f-121bcb8824c8" xmlns:ns3="71d8ebf0-84c0-49c5-977a-ad0d2daa04f7" targetNamespace="http://schemas.microsoft.com/office/2006/metadata/properties" ma:root="true" ma:fieldsID="b29f6d48cbdd82c27dc225498912127e" ns2:_="" ns3:_="">
    <xsd:import namespace="f75570da-b26d-4a63-b60f-121bcb8824c8"/>
    <xsd:import namespace="71d8ebf0-84c0-49c5-977a-ad0d2daa04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5570da-b26d-4a63-b60f-121bcb8824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d8ebf0-84c0-49c5-977a-ad0d2daa04f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0CE282-F202-4BC8-849F-6794921D9FE2}"/>
</file>

<file path=customXml/itemProps2.xml><?xml version="1.0" encoding="utf-8"?>
<ds:datastoreItem xmlns:ds="http://schemas.openxmlformats.org/officeDocument/2006/customXml" ds:itemID="{CA7367FF-31B4-4834-87F9-CC3EB6F607EA}"/>
</file>

<file path=customXml/itemProps3.xml><?xml version="1.0" encoding="utf-8"?>
<ds:datastoreItem xmlns:ds="http://schemas.openxmlformats.org/officeDocument/2006/customXml" ds:itemID="{6C323765-7EB7-47BC-AFFD-2795C03CD0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Corporacion RyH SAC - Serv. Coord. Gnrl de obras - Piu 02 (TC-112)</cp:lastModifiedBy>
  <cp:revision/>
  <dcterms:created xsi:type="dcterms:W3CDTF">2018-01-16T15:57:41Z</dcterms:created>
  <dcterms:modified xsi:type="dcterms:W3CDTF">2021-05-26T16:41:24Z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0x010100CB6AE5E447E928438562C83FD515BB80</vt:lpwstr>
  </property>
</Properties>
</file>